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3 " sheetId="1" r:id="rId1"/>
  </sheets>
  <definedNames>
    <definedName name="_xlnm.Print_Titles" localSheetId="0">'Расх 2013 '!$6:$6</definedName>
    <definedName name="_xlnm.Print_Area" localSheetId="0">'Расх 2013 '!$A$1:$H$671</definedName>
  </definedNames>
  <calcPr fullCalcOnLoad="1"/>
</workbook>
</file>

<file path=xl/sharedStrings.xml><?xml version="1.0" encoding="utf-8"?>
<sst xmlns="http://schemas.openxmlformats.org/spreadsheetml/2006/main" count="2992" uniqueCount="540">
  <si>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</si>
  <si>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</si>
  <si>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</si>
  <si>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</si>
  <si>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</si>
  <si>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</si>
  <si>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</si>
  <si>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</si>
  <si>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</si>
  <si>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</si>
  <si>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</si>
  <si>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</si>
  <si>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6223417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</si>
  <si>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</si>
  <si>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</si>
  <si>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</si>
  <si>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</si>
  <si>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</si>
  <si>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</si>
  <si>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</si>
  <si>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</si>
  <si>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</si>
  <si>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</si>
  <si>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</si>
  <si>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</si>
  <si>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</si>
  <si>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</si>
  <si>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</si>
  <si>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</si>
  <si>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Органы территориального общественного самоуправления (ТОС)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</si>
  <si>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</si>
  <si>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</si>
  <si>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</si>
  <si>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</si>
  <si>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>Федеральные целевые программы</t>
  </si>
  <si>
    <t>1000000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</si>
  <si>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</si>
  <si>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</si>
  <si>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</si>
  <si>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</si>
  <si>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</si>
  <si>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</si>
  <si>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Субсидии юридическим лицам (кроме государственных и муниципальных учреждений) и физическим лицам - производителям товаров, работ, услуг</t>
  </si>
  <si>
    <t>810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</si>
  <si>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</si>
  <si>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</si>
  <si>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</si>
  <si>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</si>
  <si>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</si>
  <si>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</si>
  <si>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</si>
  <si>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иные цели</t>
  </si>
  <si>
    <t>621</t>
  </si>
  <si>
    <t>622</t>
  </si>
  <si>
    <t>Прочие расходы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</si>
  <si>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</si>
  <si>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</si>
  <si>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5228300</t>
  </si>
  <si>
    <t>Ведомственная целевая программа "Обеспечение формирования и содержания архивных фондов в Калужской области"</t>
  </si>
  <si>
    <t>Органы юстиции</t>
  </si>
  <si>
    <t>0304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</si>
  <si>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</si>
  <si>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</si>
  <si>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</si>
  <si>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</si>
  <si>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</si>
  <si>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</si>
  <si>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</si>
  <si>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</si>
  <si>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</si>
  <si>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</si>
  <si>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</si>
  <si>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Оплата жилищно-коммунальных услуг отдельным категориям граждан</t>
  </si>
  <si>
    <t>Расходы на выплаты персоналу государственных органов</t>
  </si>
  <si>
    <t>Фонд оплаты труда и страховые взносы</t>
  </si>
  <si>
    <t>100</t>
  </si>
  <si>
    <t>120</t>
  </si>
  <si>
    <t>121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</si>
  <si>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</si>
  <si>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</si>
  <si>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</si>
  <si>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</si>
  <si>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</si>
  <si>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6224700</t>
  </si>
  <si>
    <t>Дополнительные выплаты к заработной плате работникам государственных учреждений из муниципального бюджета</t>
  </si>
  <si>
    <t>0920700</t>
  </si>
  <si>
    <t>314</t>
  </si>
  <si>
    <t>Меры социальной поддержки населения по публичным нормативным обязательствам</t>
  </si>
  <si>
    <t>313</t>
  </si>
  <si>
    <t>Публичные нормативные выплаты гражданам несоциального характера</t>
  </si>
  <si>
    <t>330</t>
  </si>
  <si>
    <t>6224900</t>
  </si>
  <si>
    <t>6224908</t>
  </si>
  <si>
    <t>6224910</t>
  </si>
  <si>
    <t>6224909</t>
  </si>
  <si>
    <t>6224911</t>
  </si>
  <si>
    <t>6224912</t>
  </si>
  <si>
    <t>6224913</t>
  </si>
  <si>
    <t>6224916</t>
  </si>
  <si>
    <t>6224919</t>
  </si>
  <si>
    <t>Социальные выплаты гражданам, кроме публичных нормативных социальных выплат</t>
  </si>
  <si>
    <t>320</t>
  </si>
  <si>
    <t>6224917</t>
  </si>
  <si>
    <t>323</t>
  </si>
  <si>
    <t>Приобретение товаров, работ, услуг в пользу граждан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</si>
  <si>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</si>
  <si>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6224918</t>
  </si>
  <si>
    <t>6223400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</si>
  <si>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</si>
  <si>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</si>
  <si>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>Ведомственная целевая программа "Социальная поддержка населения Калужской области"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</si>
  <si>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</si>
  <si>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</si>
  <si>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</si>
  <si>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Предоставление гражданам субсидий на оплату жилого помещения и коммунальных услуг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</si>
  <si>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</si>
  <si>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</si>
  <si>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Выплаты ежемесячного пособия на ребенка и многодетным семьям, имеющим четырех и более детей</t>
  </si>
  <si>
    <t>3500500</t>
  </si>
  <si>
    <t>Расходы, связанные с созданием и обеспечением деятельности МП "Городской парк"</t>
  </si>
  <si>
    <t>Долгосрочная целевая программа Калужской области "Право ребенка на семью (2010-2014 годы)"</t>
  </si>
  <si>
    <t>Социальная поддержка детей-сирот и детей, оставшихся без попечения родителей</t>
  </si>
  <si>
    <t>5228320</t>
  </si>
  <si>
    <t>6222210</t>
  </si>
  <si>
    <t>Расходы за счет субвенции на формирование и содержание областных архивных фондов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</si>
  <si>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</si>
  <si>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6224720</t>
  </si>
  <si>
    <t>5054600</t>
  </si>
  <si>
    <t>Расходы за счет субвенции на оплату жилищно-коммунальных услуг отдельным категориям граждан</t>
  </si>
  <si>
    <t>5052900</t>
  </si>
  <si>
    <t>Закон Российской Федерации от 9 июня 1993 года №5142-1 "О донорстве крови и ее компонентов"</t>
  </si>
  <si>
    <t>Осуществление государственных полномочий по созданию административных комиссий в муниципальных районах и городских округах</t>
  </si>
  <si>
    <t>5205100</t>
  </si>
  <si>
    <t>6227300</t>
  </si>
  <si>
    <t>Организация деятельности по опеке и попечительству</t>
  </si>
  <si>
    <t>6227320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</si>
  <si>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</si>
  <si>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</si>
  <si>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</si>
  <si>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</si>
  <si>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7951700</t>
  </si>
  <si>
    <t xml:space="preserve">Муниципальное казенное учреждение "Городское строительство"                                                                                                                                                                                               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</si>
  <si>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</si>
  <si>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</si>
  <si>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</si>
  <si>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</si>
  <si>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Бюджетные инвестиции на развитие и поддержку социальной, инженерной и инновационной инфраструктуры г.Обнинска как наукограда Российской Федерации</t>
  </si>
  <si>
    <t>7951800</t>
  </si>
  <si>
    <t>7951900</t>
  </si>
  <si>
    <t>7952000</t>
  </si>
  <si>
    <t>8950200</t>
  </si>
  <si>
    <t>8950300</t>
  </si>
  <si>
    <t>8950400</t>
  </si>
  <si>
    <t>3500300</t>
  </si>
  <si>
    <t>7952300</t>
  </si>
  <si>
    <t>7952500</t>
  </si>
  <si>
    <t>4400100</t>
  </si>
  <si>
    <t>7952600</t>
  </si>
  <si>
    <t>419</t>
  </si>
  <si>
    <t>Бюджетные инвестиции в иные объекты в области физической культуры и спорта</t>
  </si>
  <si>
    <t xml:space="preserve">Городская целевая программа "Доступный город" 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</si>
  <si>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</si>
  <si>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Муниципальная целевая программа "Патриотическое воспитание молодежи города Обнинска"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</si>
  <si>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</si>
  <si>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</si>
  <si>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</si>
  <si>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</si>
  <si>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Долгосрочная целевая программа "Комплексные меры противодействия злоупотреблению наркотиками и их незаконному обороту"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</si>
  <si>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</si>
  <si>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</si>
  <si>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</si>
  <si>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 xml:space="preserve">Муниципальная долгосрочная целевая программа "Организация гостевых стоянок автотранспорта на внутридворовых территориях муниципального образования "Город Обнинск" </t>
  </si>
  <si>
    <t xml:space="preserve">Долгосрочная целевая программа "Охрана окружающей среды на объектах и территории муниципального образования "Город Обнинск" </t>
  </si>
  <si>
    <t>Долгосрочная целевая программа "Обеспечение деятельности муниципальных предприятий г.Обнинска по улучшению качества предоставляемых услуг в сфере потребительского рынка"</t>
  </si>
  <si>
    <t>Долгосрочная целевая программа "Охрана окружающей среды на объектах и территории муниципального образования "Город Обнинск"</t>
  </si>
  <si>
    <t>Долгосрочная целевая программа "Развитие физической культуры и спорта в городе Обнинске"</t>
  </si>
  <si>
    <t>7950309</t>
  </si>
  <si>
    <t>Развитие системы социального обслуживания на дому</t>
  </si>
  <si>
    <t xml:space="preserve">Муниципальная целевая программа "Обеспечение жильем молодых семей" 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</si>
  <si>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</si>
  <si>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</si>
  <si>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>Городская целевая программа "Доступный город"</t>
  </si>
  <si>
    <t xml:space="preserve">Долгосрочная городская целевая программа по созданию системы воспитательно-образовательной работы с одаренными детьми в городе Обнинске "Интеллект Обнинска" </t>
  </si>
  <si>
    <t>Долгосрочная целевая программа "Организация отдыха, оздоровления и занятости детей и подростков города Обнинска"</t>
  </si>
  <si>
    <t>Долгосрочная целевая программа "Развитие системы общего образования города Обнинска"</t>
  </si>
  <si>
    <t>Долгосрочная целевая программа "Развитие инновационной деятельности в городе Обнинске"</t>
  </si>
  <si>
    <t>Долгосрочная целевая программа "Содействие развитию малого и среднего предпринимательства в городе Обнинске"</t>
  </si>
  <si>
    <t>Долгосрочная целевая программа "Развитие дошкольного образования на территории города Обнинска"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</si>
  <si>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</si>
  <si>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 xml:space="preserve">Ведомственная целевая программа "Развитие методической работы в системе образования города Обнинска" </t>
  </si>
  <si>
    <t>Ведомственная целевая программа "Социальная адаптация и сопровождение выпускников учреждений для детей-сирот и детей, оставшихся без попечения родителей, "Старт в будущее"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</si>
  <si>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</si>
  <si>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</si>
  <si>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</si>
  <si>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</si>
  <si>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 xml:space="preserve">Долгосрочная целевая программа "Ремонт дорог, внутриквартальных и внутридворовых проездов в г.Обнинске" </t>
  </si>
  <si>
    <t xml:space="preserve">Долгосрочная целевая программа "Развитие наружного освещения территории города Обнинска" 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</si>
  <si>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</si>
  <si>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</si>
  <si>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Реализация государственных функций в области социальной политики</t>
  </si>
  <si>
    <t>7951000</t>
  </si>
  <si>
    <t xml:space="preserve">Муниципальная целевая программа "Энергосбережение и повышение энергоэффективности  на территории муниципального образования "Город Обнинск" 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</si>
  <si>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Обнинска"</t>
  </si>
  <si>
    <t>Санитарно-эпидемиологическое благополучие</t>
  </si>
  <si>
    <t>0907</t>
  </si>
  <si>
    <t>Дополнительные выплаты к заработной плате работникам ФГУЗ «Центр гигиены и эпидемиологии  №8 Федерального медико-биологического агентства»</t>
  </si>
  <si>
    <t>0921100</t>
  </si>
  <si>
    <t>Городская целевая программа "Доступный город" на 2011-2015 годы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</si>
  <si>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</si>
  <si>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</si>
  <si>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0920900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</si>
  <si>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</si>
  <si>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</si>
  <si>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0921700</t>
  </si>
  <si>
    <t>Управление общего образования Администрации города Обнинска</t>
  </si>
  <si>
    <t>Увеличение (+), уменьшение (-)</t>
  </si>
  <si>
    <t>Уточненный план на 2013 год</t>
  </si>
  <si>
    <t>(в рублях)</t>
  </si>
  <si>
    <t>Рукодство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</si>
  <si>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0921500</t>
  </si>
  <si>
    <t>Расходы за счет средств резервного фонда Администрации города Обнинска</t>
  </si>
  <si>
    <t>Субсидии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из областного бюджета</t>
  </si>
  <si>
    <t>5220810</t>
  </si>
  <si>
    <t>1008820</t>
  </si>
  <si>
    <t>Подпрограмма "Обеспечение жильем молодых семей" ФЦП «Жилище» на 2011-2015 годы»</t>
  </si>
  <si>
    <t>5223300</t>
  </si>
  <si>
    <t>5223303</t>
  </si>
  <si>
    <t>Долгосрочная целевая программа "Стимулирование развития жилищного строительства на территории Калужской области" на 2011-2015 годы"</t>
  </si>
  <si>
    <t>1008800</t>
  </si>
  <si>
    <t>Федеральная целевая программа "Жилище" на 2011-2015 годы"</t>
  </si>
  <si>
    <t>5220800</t>
  </si>
  <si>
    <t>Региональные целевые программы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</si>
  <si>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</si>
  <si>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Подпрограмма "Обеспечение жильем молодых семей" ДЦП "Стимулирование развития жилищного строительства на территории Калужской области" на 2011-2015 годы"</t>
  </si>
  <si>
    <t>5200900</t>
  </si>
  <si>
    <t>Ежемесячное денежное вознаграждение за классное руководство</t>
  </si>
  <si>
    <t>5227900</t>
  </si>
  <si>
    <t>5227935</t>
  </si>
  <si>
    <t>Долгосрочная целевая программа "Совершенствование и развитие сети автомобильных дорог Калужской области на период 2010-2017 годов и на перспективу до 2020 года"</t>
  </si>
  <si>
    <t>Капитальный ремонт и ремонт автомобильных дорог общего пользования населенных пунктов</t>
  </si>
  <si>
    <t>5227938</t>
  </si>
  <si>
    <t>Капитальный ремонт и ремонт территорий многоквартирных домов населенных пунктов</t>
  </si>
  <si>
    <t>200</t>
  </si>
  <si>
    <t>240</t>
  </si>
  <si>
    <t>244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</si>
  <si>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</si>
  <si>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</si>
  <si>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</si>
  <si>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5140000</t>
  </si>
  <si>
    <t>5141500</t>
  </si>
  <si>
    <t>6220100</t>
  </si>
  <si>
    <t>6220153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</si>
  <si>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</si>
  <si>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</si>
  <si>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</si>
  <si>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</si>
  <si>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</si>
  <si>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</si>
  <si>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</si>
  <si>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</si>
  <si>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470</t>
  </si>
  <si>
    <t>471</t>
  </si>
  <si>
    <t>Бюджетные инвестиции за счет средств  бюджета города Обнинска в сфере образования</t>
  </si>
  <si>
    <t>Строительство и реконструкция детских дошкольных учреждений</t>
  </si>
  <si>
    <t>472</t>
  </si>
  <si>
    <t>Строительство и реконструкция общеобразовательных учреждений</t>
  </si>
  <si>
    <t>440</t>
  </si>
  <si>
    <t>460</t>
  </si>
  <si>
    <t>461</t>
  </si>
  <si>
    <t>Бюджетные инвестиции в рамках реализации перечня мероприятий по развитию и поддержке социальной, инженерной и инновационной инфраструктуры г.Обнинска как наукограда Российской Федерации</t>
  </si>
  <si>
    <t>Бюджетные инвестиции за счет средств  бюджета города Обнинска в области физической культуры и спорта</t>
  </si>
  <si>
    <t>410</t>
  </si>
  <si>
    <t>Оказание материальной помощи гражданам, находящимся в трудной жизненной ситуации, за счет денежных средств</t>
  </si>
  <si>
    <t>845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</si>
  <si>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</si>
  <si>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</si>
  <si>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</si>
  <si>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</si>
  <si>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</si>
  <si>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</si>
  <si>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</si>
  <si>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</si>
  <si>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</si>
  <si>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</si>
  <si>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Ведомственная целевая программа "Развитие системы дошкольного, общего и дополнительного образования в Калужской области"</t>
  </si>
  <si>
    <t>1004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</si>
  <si>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</si>
  <si>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</si>
  <si>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5200400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</si>
  <si>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</si>
  <si>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мероприятий для граждан пожилого возраста и инвалидов</t>
  </si>
  <si>
    <t>7950307</t>
  </si>
  <si>
    <t>5200402</t>
  </si>
  <si>
    <t>Содержание казенных учреждений</t>
  </si>
  <si>
    <t>Централизованные бухгалтерии, группы хозяйственного обслуживания</t>
  </si>
  <si>
    <t>015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</si>
  <si>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</si>
  <si>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</si>
  <si>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</si>
  <si>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</si>
  <si>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</si>
  <si>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</si>
  <si>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Ведомственные целевые программы</t>
  </si>
  <si>
    <t>6220000</t>
  </si>
  <si>
    <t>6222200</t>
  </si>
  <si>
    <t>Обеспечение жизнедеятельности населения поселка Обнинское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</si>
  <si>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</si>
  <si>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</si>
  <si>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</si>
  <si>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</si>
  <si>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</si>
  <si>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</si>
  <si>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</si>
  <si>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</si>
  <si>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 xml:space="preserve">Региональные целевые программы </t>
  </si>
  <si>
    <t>5220000</t>
  </si>
  <si>
    <t>0920000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</si>
  <si>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</si>
  <si>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</si>
  <si>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</si>
  <si>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</si>
  <si>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</si>
  <si>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</si>
  <si>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</si>
  <si>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</si>
  <si>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000000</t>
  </si>
  <si>
    <t>7950100</t>
  </si>
  <si>
    <t>Иные безвозмездные и безвозвратные перечисления</t>
  </si>
  <si>
    <t>5200000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</si>
  <si>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</si>
  <si>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</si>
  <si>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</si>
  <si>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</si>
  <si>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</si>
  <si>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</si>
  <si>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Установка приборов учета энергоресурсов</t>
  </si>
  <si>
    <t>Бюджетные инвестиции за счет средств  бюджета города Обнинска в объекты  жилищно-коммунального хозяйства</t>
  </si>
  <si>
    <t>Бюджетные инвестиции в иные объекты жилищно - коммунального хозяйства</t>
  </si>
  <si>
    <t>3510200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</si>
  <si>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</si>
  <si>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</si>
  <si>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</si>
  <si>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</si>
  <si>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</si>
  <si>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</si>
  <si>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</si>
  <si>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</si>
  <si>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</si>
  <si>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</si>
  <si>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7950800</t>
  </si>
  <si>
    <t>7951300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</si>
  <si>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</si>
  <si>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</si>
  <si>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</si>
  <si>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</si>
  <si>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</si>
  <si>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</si>
  <si>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</si>
  <si>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</si>
  <si>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</si>
  <si>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</si>
  <si>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Национальная экономика</t>
  </si>
  <si>
    <t>840</t>
  </si>
  <si>
    <t>841</t>
  </si>
  <si>
    <t>842</t>
  </si>
  <si>
    <t>844</t>
  </si>
  <si>
    <t>848</t>
  </si>
  <si>
    <t>849</t>
  </si>
  <si>
    <t>850</t>
  </si>
  <si>
    <t>851</t>
  </si>
  <si>
    <t>852</t>
  </si>
  <si>
    <t>854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</si>
  <si>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</si>
  <si>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</si>
  <si>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</si>
  <si>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</si>
  <si>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5054605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</si>
  <si>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</si>
  <si>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2013 год</t>
  </si>
  <si>
    <t>Измененные бюджетные ассигнования на 2013 год</t>
  </si>
  <si>
    <t>Управление культуры и молодежной политики</t>
  </si>
  <si>
    <t>Комитет по физической культуре и спорту</t>
  </si>
  <si>
    <t>Мероприятия в области строительства, архитектуры и градостроительства</t>
  </si>
  <si>
    <t>3380000</t>
  </si>
  <si>
    <t>Пенсионное обеспечение</t>
  </si>
  <si>
    <t>1001</t>
  </si>
  <si>
    <t>4910000</t>
  </si>
  <si>
    <t>4910100</t>
  </si>
  <si>
    <t>Мероприятия по защите бездомных животных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</si>
  <si>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</si>
  <si>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</si>
  <si>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</si>
  <si>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</si>
  <si>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</si>
  <si>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</si>
  <si>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</si>
  <si>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 Бюджетные инвестиции </t>
  </si>
  <si>
    <t>Учреждения культуры и мероприятия в сфере культуры и кинематографии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</si>
  <si>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</si>
  <si>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</si>
  <si>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</si>
  <si>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</si>
  <si>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</si>
  <si>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</si>
  <si>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</si>
  <si>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</si>
  <si>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 за счет средств бюджетов</t>
  </si>
  <si>
    <t>0980201</t>
  </si>
  <si>
    <t>Услуги по содержанию сетей  муниципальных предприятий коммунального хозяйства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</si>
  <si>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</si>
  <si>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</si>
  <si>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</si>
  <si>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</si>
  <si>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</si>
  <si>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</si>
  <si>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</si>
  <si>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</si>
  <si>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</si>
  <si>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</si>
  <si>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</si>
  <si>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</si>
  <si>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</si>
  <si>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013</t>
  </si>
  <si>
    <t>0900200</t>
  </si>
  <si>
    <t>006</t>
  </si>
  <si>
    <t>0412</t>
  </si>
  <si>
    <t>0503</t>
  </si>
  <si>
    <t>Общегосударственные вопросы</t>
  </si>
  <si>
    <t>Другие 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</si>
  <si>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</si>
  <si>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</si>
  <si>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</si>
  <si>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</si>
  <si>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</si>
  <si>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</si>
  <si>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</si>
  <si>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Управление имущественных и земельных отношений</t>
  </si>
  <si>
    <t>Управление городского хозяйства</t>
  </si>
  <si>
    <t>Отдел здравоохранения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</si>
  <si>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</si>
  <si>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Управление экономики и инновационного развития</t>
  </si>
  <si>
    <t>Жилищно-коммунальное хозяйство</t>
  </si>
  <si>
    <t xml:space="preserve"> 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</si>
  <si>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</si>
  <si>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</si>
  <si>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</si>
  <si>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</si>
  <si>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</si>
  <si>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Социальная помощь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</si>
  <si>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</si>
  <si>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</si>
  <si>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</si>
  <si>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</si>
  <si>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4230000</t>
  </si>
  <si>
    <t>0707</t>
  </si>
  <si>
    <t>4310000</t>
  </si>
  <si>
    <t>0800</t>
  </si>
  <si>
    <t>0801</t>
  </si>
  <si>
    <t>7951200</t>
  </si>
  <si>
    <t>4400000</t>
  </si>
  <si>
    <t>0802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</si>
  <si>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</si>
  <si>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</si>
  <si>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</si>
  <si>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</si>
  <si>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</si>
  <si>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</si>
  <si>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</si>
  <si>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</si>
  <si>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</si>
  <si>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</si>
  <si>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</si>
  <si>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</si>
  <si>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</si>
  <si>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</si>
  <si>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</si>
  <si>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</si>
  <si>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</si>
  <si>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</si>
  <si>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</si>
  <si>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</si>
  <si>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</si>
  <si>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</si>
  <si>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</si>
  <si>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</si>
  <si>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</si>
  <si>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</si>
  <si>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</si>
  <si>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</si>
  <si>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</si>
  <si>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</si>
  <si>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</si>
  <si>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6223415</t>
  </si>
  <si>
    <t>843</t>
  </si>
  <si>
    <t>0921000</t>
  </si>
  <si>
    <t>0921200</t>
  </si>
  <si>
    <t>450</t>
  </si>
  <si>
    <t>Исполнение 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</si>
  <si>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7950310</t>
  </si>
  <si>
    <t>Служба социального такси</t>
  </si>
  <si>
    <t>0921300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</si>
  <si>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</si>
  <si>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</si>
  <si>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0920800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</si>
  <si>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</si>
  <si>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</si>
  <si>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</si>
  <si>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Расширение и реконструкция очистных сооружений канализации г.Обнинска. Корректировка</t>
  </si>
  <si>
    <t>Периодическая печать</t>
  </si>
  <si>
    <t>Периодическая печать и издательства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</si>
  <si>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</si>
  <si>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</si>
  <si>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451</t>
  </si>
  <si>
    <t>453</t>
  </si>
  <si>
    <t>454</t>
  </si>
  <si>
    <t>0921400</t>
  </si>
  <si>
    <t>Субсидии гражданам на приобретение жилья</t>
  </si>
  <si>
    <t>322</t>
  </si>
  <si>
    <t>Доплаты к пенсиям, дополнительное пенсионноое обеспечение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</si>
  <si>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</si>
  <si>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образовательных учреждений"</t>
  </si>
  <si>
    <t xml:space="preserve">Исполнение  муниципальных гарантий муниципального образования городской округ  "Город Обнинск" 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</si>
  <si>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</si>
  <si>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</si>
  <si>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Субсидии некоммерческим организациям (за исключением муниципальных учреждений)</t>
  </si>
  <si>
    <t>Охрана семьи и детства</t>
  </si>
  <si>
    <t>630</t>
  </si>
  <si>
    <t xml:space="preserve">Физическая культура </t>
  </si>
  <si>
    <t>1101</t>
  </si>
  <si>
    <t>459</t>
  </si>
  <si>
    <t>Строительство и реконструкция сетей уличного освещения</t>
  </si>
  <si>
    <t>Управление потребительского рынка, транспорта и связи</t>
  </si>
  <si>
    <t>Выплата пособий и компенсаций, установленных законами и иными нормативными правовыми актами Калужской области, и выплата пособий на погребение безработных в соответствии с Федеральным законом от 12.01.1996 № 8-ФЗ "О погребении и похоронном деле"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</si>
  <si>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</si>
  <si>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</si>
  <si>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</si>
  <si>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7951600</t>
  </si>
  <si>
    <t>Охрана окружающей среды</t>
  </si>
  <si>
    <t>Культура</t>
  </si>
  <si>
    <t>Приложение №1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от "26" марта 2013 года №01-43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</si>
</sst>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7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b/>
      <sz val="9.5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10"/>
      <color indexed="8"/>
      <name val="Arial"/>
      <family val="2"/>
    </font>
    <font>
      <sz val="11.95"/>
      <color indexed="8"/>
      <name val="Times New Roman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distributed"/>
    </xf>
    <xf numFmtId="0" fontId="1" fillId="0" borderId="0" xfId="0" applyNumberFormat="1" applyFont="1" applyFill="1" applyAlignment="1">
      <alignment horizontal="left" vertical="distributed" wrapText="1"/>
    </xf>
    <xf numFmtId="49" fontId="4" fillId="0" borderId="0" xfId="0" applyNumberFormat="1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9" fillId="0" borderId="0" xfId="0" applyNumberFormat="1" applyFont="1" applyFill="1" applyAlignment="1">
      <alignment horizontal="left" vertical="distributed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181" fontId="23" fillId="0" borderId="10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left" wrapText="1"/>
    </xf>
    <xf numFmtId="49" fontId="20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34" fillId="0" borderId="10" xfId="51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shrinkToFit="1"/>
    </xf>
    <xf numFmtId="0" fontId="11" fillId="0" borderId="16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0" fontId="11" fillId="32" borderId="16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0" fontId="34" fillId="0" borderId="10" xfId="44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0" fontId="34" fillId="0" borderId="16" xfId="43" applyNumberFormat="1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23" fillId="32" borderId="13" xfId="53" applyNumberFormat="1" applyFont="1" applyFill="1" applyBorder="1" applyAlignment="1" applyProtection="1">
      <alignment horizontal="right"/>
      <protection/>
    </xf>
    <xf numFmtId="4" fontId="11" fillId="32" borderId="13" xfId="0" applyNumberFormat="1" applyFont="1" applyFill="1" applyBorder="1" applyAlignment="1">
      <alignment horizontal="right" shrinkToFit="1"/>
    </xf>
    <xf numFmtId="4" fontId="28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" fontId="21" fillId="0" borderId="13" xfId="0" applyNumberFormat="1" applyFont="1" applyFill="1" applyBorder="1" applyAlignment="1">
      <alignment/>
    </xf>
    <xf numFmtId="4" fontId="11" fillId="32" borderId="13" xfId="0" applyNumberFormat="1" applyFont="1" applyFill="1" applyBorder="1" applyAlignment="1">
      <alignment/>
    </xf>
    <xf numFmtId="4" fontId="34" fillId="32" borderId="18" xfId="62" applyNumberFormat="1" applyFont="1" applyFill="1" applyBorder="1" applyAlignment="1">
      <alignment horizontal="right" wrapText="1"/>
    </xf>
    <xf numFmtId="4" fontId="37" fillId="32" borderId="13" xfId="62" applyNumberFormat="1" applyFont="1" applyFill="1" applyBorder="1" applyAlignment="1">
      <alignment horizontal="right" wrapText="1"/>
    </xf>
    <xf numFmtId="4" fontId="34" fillId="32" borderId="13" xfId="62" applyNumberFormat="1" applyFont="1" applyFill="1" applyBorder="1" applyAlignment="1">
      <alignment horizontal="right" wrapText="1"/>
    </xf>
    <xf numFmtId="4" fontId="37" fillId="32" borderId="18" xfId="63" applyNumberFormat="1" applyFont="1" applyFill="1" applyBorder="1" applyAlignment="1">
      <alignment horizontal="right" wrapText="1"/>
    </xf>
    <xf numFmtId="4" fontId="34" fillId="32" borderId="18" xfId="63" applyNumberFormat="1" applyFont="1" applyFill="1" applyBorder="1" applyAlignment="1">
      <alignment horizontal="right" wrapText="1"/>
    </xf>
    <xf numFmtId="4" fontId="11" fillId="0" borderId="18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" fontId="34" fillId="32" borderId="10" xfId="62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20" fillId="32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11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приложение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3"/>
  <sheetViews>
    <sheetView tabSelected="1" zoomScale="90" zoomScaleNormal="90" zoomScaleSheetLayoutView="90" zoomScalePageLayoutView="0" workbookViewId="0" topLeftCell="A1">
      <selection activeCell="D1" sqref="D1:H1"/>
    </sheetView>
  </sheetViews>
  <sheetFormatPr defaultColWidth="9.00390625" defaultRowHeight="12.75"/>
  <cols>
    <col min="1" max="1" width="62.375" style="49" customWidth="1"/>
    <col min="2" max="2" width="7.625" style="29" customWidth="1"/>
    <col min="3" max="3" width="7.00390625" style="29" customWidth="1"/>
    <col min="4" max="4" width="11.625" style="29" customWidth="1"/>
    <col min="5" max="5" width="6.875" style="29" customWidth="1"/>
    <col min="6" max="6" width="18.25390625" style="36" customWidth="1"/>
    <col min="7" max="7" width="17.125" style="36" customWidth="1"/>
    <col min="8" max="8" width="18.25390625" style="36" customWidth="1"/>
    <col min="9" max="25" width="9.125" style="36" customWidth="1"/>
  </cols>
  <sheetData>
    <row r="1" spans="1:25" s="5" customFormat="1" ht="58.5" customHeight="1">
      <c r="A1" s="45"/>
      <c r="B1" s="43"/>
      <c r="D1" s="149" t="s">
        <v>539</v>
      </c>
      <c r="E1" s="150"/>
      <c r="F1" s="150"/>
      <c r="G1" s="150"/>
      <c r="H1" s="150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5" customFormat="1" ht="27" customHeight="1">
      <c r="A2" s="45"/>
      <c r="B2" s="43"/>
      <c r="D2" s="132"/>
      <c r="E2" s="133"/>
      <c r="F2" s="133"/>
      <c r="G2" s="145"/>
      <c r="H2" s="14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7" customFormat="1" ht="39" customHeight="1">
      <c r="A3" s="147" t="s">
        <v>378</v>
      </c>
      <c r="B3" s="147"/>
      <c r="C3" s="147"/>
      <c r="D3" s="147"/>
      <c r="E3" s="147"/>
      <c r="F3" s="147"/>
      <c r="G3" s="148"/>
      <c r="H3" s="14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7" customFormat="1" ht="15" customHeight="1">
      <c r="A4" s="46"/>
      <c r="B4" s="37"/>
      <c r="C4" s="37"/>
      <c r="D4" s="37"/>
      <c r="E4" s="37"/>
      <c r="F4" s="3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7" customFormat="1" ht="14.25" customHeight="1">
      <c r="A5" s="47"/>
      <c r="B5" s="30"/>
      <c r="C5" s="15"/>
      <c r="D5" s="30"/>
      <c r="E5" s="30"/>
      <c r="G5" s="33"/>
      <c r="H5" s="127" t="s">
        <v>217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10" customFormat="1" ht="101.25" customHeight="1">
      <c r="A6" s="48" t="s">
        <v>393</v>
      </c>
      <c r="B6" s="92" t="s">
        <v>462</v>
      </c>
      <c r="C6" s="92" t="s">
        <v>419</v>
      </c>
      <c r="D6" s="92" t="s">
        <v>410</v>
      </c>
      <c r="E6" s="92" t="s">
        <v>420</v>
      </c>
      <c r="F6" s="108" t="s">
        <v>379</v>
      </c>
      <c r="G6" s="125" t="s">
        <v>215</v>
      </c>
      <c r="H6" s="126" t="s">
        <v>216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10" customFormat="1" ht="32.25" customHeight="1">
      <c r="A7" s="71" t="s">
        <v>432</v>
      </c>
      <c r="B7" s="52" t="s">
        <v>266</v>
      </c>
      <c r="C7" s="52"/>
      <c r="D7" s="52"/>
      <c r="E7" s="52"/>
      <c r="F7" s="109">
        <f>SUM(F8,F49,F59,F63)</f>
        <v>155242227</v>
      </c>
      <c r="G7" s="134">
        <f>SUM(G8,G49,G59,G63)</f>
        <v>6314701.039999999</v>
      </c>
      <c r="H7" s="134">
        <f>SUM(F7:G7)</f>
        <v>161556928.04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s="10" customFormat="1" ht="18" customHeight="1">
      <c r="A8" s="72" t="s">
        <v>427</v>
      </c>
      <c r="B8" s="21" t="s">
        <v>266</v>
      </c>
      <c r="C8" s="16" t="s">
        <v>418</v>
      </c>
      <c r="D8" s="16" t="s">
        <v>412</v>
      </c>
      <c r="E8" s="16" t="s">
        <v>411</v>
      </c>
      <c r="F8" s="110">
        <f>SUM(F9,F23)</f>
        <v>146543486</v>
      </c>
      <c r="G8" s="134">
        <f>SUM(G9,G23)</f>
        <v>6314701.039999999</v>
      </c>
      <c r="H8" s="134">
        <f>SUM(F8:G8)</f>
        <v>152858187.04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s="95" customFormat="1" ht="65.25" customHeight="1">
      <c r="A9" s="68" t="s">
        <v>373</v>
      </c>
      <c r="B9" s="22" t="s">
        <v>266</v>
      </c>
      <c r="C9" s="17" t="s">
        <v>372</v>
      </c>
      <c r="D9" s="17" t="s">
        <v>325</v>
      </c>
      <c r="E9" s="17" t="s">
        <v>411</v>
      </c>
      <c r="F9" s="111">
        <f>SUM(F10,F13)</f>
        <v>144413230</v>
      </c>
      <c r="G9" s="135">
        <f>SUM(G10,G13)</f>
        <v>-2265890</v>
      </c>
      <c r="H9" s="135">
        <f>SUM(F9:G9)</f>
        <v>142147340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0" customFormat="1" ht="44.25" customHeight="1">
      <c r="A10" s="69" t="s">
        <v>345</v>
      </c>
      <c r="B10" s="20" t="s">
        <v>266</v>
      </c>
      <c r="C10" s="19" t="s">
        <v>372</v>
      </c>
      <c r="D10" s="19" t="s">
        <v>342</v>
      </c>
      <c r="E10" s="19" t="s">
        <v>411</v>
      </c>
      <c r="F10" s="112">
        <f>F11</f>
        <v>141168000</v>
      </c>
      <c r="G10" s="136">
        <f>G11</f>
        <v>-2578370</v>
      </c>
      <c r="H10" s="136">
        <f aca="true" t="shared" si="0" ref="H10:H91">SUM(F10:G10)</f>
        <v>138589630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10" customFormat="1" ht="15.75" customHeight="1">
      <c r="A11" s="69" t="s">
        <v>343</v>
      </c>
      <c r="B11" s="20" t="s">
        <v>266</v>
      </c>
      <c r="C11" s="19" t="s">
        <v>372</v>
      </c>
      <c r="D11" s="19" t="s">
        <v>344</v>
      </c>
      <c r="E11" s="19" t="s">
        <v>411</v>
      </c>
      <c r="F11" s="112">
        <f>F12</f>
        <v>141168000</v>
      </c>
      <c r="G11" s="136">
        <f>G12</f>
        <v>-2578370</v>
      </c>
      <c r="H11" s="136">
        <f t="shared" si="0"/>
        <v>138589630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10" customFormat="1" ht="16.5" customHeight="1">
      <c r="A12" s="69" t="s">
        <v>317</v>
      </c>
      <c r="B12" s="20" t="s">
        <v>266</v>
      </c>
      <c r="C12" s="19" t="s">
        <v>372</v>
      </c>
      <c r="D12" s="19" t="s">
        <v>344</v>
      </c>
      <c r="E12" s="19" t="s">
        <v>295</v>
      </c>
      <c r="F12" s="112">
        <f>137868000+300000+3000000</f>
        <v>141168000</v>
      </c>
      <c r="G12" s="136">
        <v>-2578370</v>
      </c>
      <c r="H12" s="136">
        <f t="shared" si="0"/>
        <v>138589630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0" customFormat="1" ht="15" customHeight="1">
      <c r="A13" s="69" t="s">
        <v>302</v>
      </c>
      <c r="B13" s="20" t="s">
        <v>266</v>
      </c>
      <c r="C13" s="19" t="s">
        <v>372</v>
      </c>
      <c r="D13" s="19" t="s">
        <v>303</v>
      </c>
      <c r="E13" s="19" t="s">
        <v>411</v>
      </c>
      <c r="F13" s="112">
        <f>SUM(F14,F17,F20)</f>
        <v>3245230</v>
      </c>
      <c r="G13" s="112">
        <f>SUM(G14,G17,G20)</f>
        <v>312480</v>
      </c>
      <c r="H13" s="136">
        <f t="shared" si="0"/>
        <v>3557710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10" customFormat="1" ht="34.5" customHeight="1">
      <c r="A14" s="69" t="s">
        <v>252</v>
      </c>
      <c r="B14" s="20" t="s">
        <v>266</v>
      </c>
      <c r="C14" s="19" t="s">
        <v>372</v>
      </c>
      <c r="D14" s="19" t="s">
        <v>250</v>
      </c>
      <c r="E14" s="19" t="s">
        <v>411</v>
      </c>
      <c r="F14" s="112">
        <f>F15</f>
        <v>0</v>
      </c>
      <c r="G14" s="112">
        <f>G15</f>
        <v>312480</v>
      </c>
      <c r="H14" s="136">
        <f t="shared" si="0"/>
        <v>312480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10" customFormat="1" ht="35.25" customHeight="1">
      <c r="A15" s="69" t="s">
        <v>253</v>
      </c>
      <c r="B15" s="20" t="s">
        <v>266</v>
      </c>
      <c r="C15" s="19" t="s">
        <v>372</v>
      </c>
      <c r="D15" s="19" t="s">
        <v>251</v>
      </c>
      <c r="E15" s="19" t="s">
        <v>411</v>
      </c>
      <c r="F15" s="112">
        <f>F16</f>
        <v>0</v>
      </c>
      <c r="G15" s="112">
        <f>G16</f>
        <v>312480</v>
      </c>
      <c r="H15" s="136">
        <f t="shared" si="0"/>
        <v>312480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10" customFormat="1" ht="15" customHeight="1">
      <c r="A16" s="69" t="s">
        <v>317</v>
      </c>
      <c r="B16" s="20" t="s">
        <v>266</v>
      </c>
      <c r="C16" s="19" t="s">
        <v>372</v>
      </c>
      <c r="D16" s="19" t="s">
        <v>251</v>
      </c>
      <c r="E16" s="19" t="s">
        <v>295</v>
      </c>
      <c r="F16" s="112"/>
      <c r="G16" s="136">
        <v>312480</v>
      </c>
      <c r="H16" s="136">
        <f t="shared" si="0"/>
        <v>312480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10" customFormat="1" ht="31.5" customHeight="1">
      <c r="A17" s="75" t="s">
        <v>58</v>
      </c>
      <c r="B17" s="20" t="s">
        <v>266</v>
      </c>
      <c r="C17" s="20" t="s">
        <v>372</v>
      </c>
      <c r="D17" s="20" t="s">
        <v>304</v>
      </c>
      <c r="E17" s="19" t="s">
        <v>411</v>
      </c>
      <c r="F17" s="112">
        <f>F18</f>
        <v>277886</v>
      </c>
      <c r="G17" s="136">
        <f>G18</f>
        <v>0</v>
      </c>
      <c r="H17" s="136">
        <f t="shared" si="0"/>
        <v>277886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10" customFormat="1" ht="33" customHeight="1">
      <c r="A18" s="74" t="s">
        <v>124</v>
      </c>
      <c r="B18" s="20" t="s">
        <v>266</v>
      </c>
      <c r="C18" s="19" t="s">
        <v>372</v>
      </c>
      <c r="D18" s="88" t="s">
        <v>123</v>
      </c>
      <c r="E18" s="19" t="s">
        <v>411</v>
      </c>
      <c r="F18" s="112">
        <f>F19</f>
        <v>277886</v>
      </c>
      <c r="G18" s="136">
        <f>G19</f>
        <v>0</v>
      </c>
      <c r="H18" s="136">
        <f t="shared" si="0"/>
        <v>277886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10" customFormat="1" ht="18" customHeight="1">
      <c r="A19" s="69" t="s">
        <v>317</v>
      </c>
      <c r="B19" s="20" t="s">
        <v>266</v>
      </c>
      <c r="C19" s="19" t="s">
        <v>372</v>
      </c>
      <c r="D19" s="88" t="s">
        <v>123</v>
      </c>
      <c r="E19" s="19" t="s">
        <v>295</v>
      </c>
      <c r="F19" s="112">
        <v>277886</v>
      </c>
      <c r="G19" s="136"/>
      <c r="H19" s="136">
        <f t="shared" si="0"/>
        <v>277886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10" customFormat="1" ht="48.75" customHeight="1">
      <c r="A20" s="98" t="s">
        <v>190</v>
      </c>
      <c r="B20" s="20" t="s">
        <v>266</v>
      </c>
      <c r="C20" s="19" t="s">
        <v>372</v>
      </c>
      <c r="D20" s="87" t="s">
        <v>133</v>
      </c>
      <c r="E20" s="19" t="s">
        <v>411</v>
      </c>
      <c r="F20" s="112">
        <f>F21</f>
        <v>2967344</v>
      </c>
      <c r="G20" s="136">
        <f>G21</f>
        <v>0</v>
      </c>
      <c r="H20" s="136">
        <f t="shared" si="0"/>
        <v>2967344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s="10" customFormat="1" ht="15.75" customHeight="1">
      <c r="A21" s="98" t="s">
        <v>134</v>
      </c>
      <c r="B21" s="20" t="s">
        <v>266</v>
      </c>
      <c r="C21" s="19" t="s">
        <v>372</v>
      </c>
      <c r="D21" s="87" t="s">
        <v>135</v>
      </c>
      <c r="E21" s="19" t="s">
        <v>411</v>
      </c>
      <c r="F21" s="112">
        <f>F22</f>
        <v>2967344</v>
      </c>
      <c r="G21" s="136">
        <f>G22</f>
        <v>0</v>
      </c>
      <c r="H21" s="136">
        <f t="shared" si="0"/>
        <v>2967344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10" customFormat="1" ht="15" customHeight="1">
      <c r="A22" s="69" t="s">
        <v>317</v>
      </c>
      <c r="B22" s="20" t="s">
        <v>266</v>
      </c>
      <c r="C22" s="19" t="s">
        <v>372</v>
      </c>
      <c r="D22" s="87" t="s">
        <v>135</v>
      </c>
      <c r="E22" s="19" t="s">
        <v>295</v>
      </c>
      <c r="F22" s="113">
        <v>2967344</v>
      </c>
      <c r="G22" s="136"/>
      <c r="H22" s="136">
        <f t="shared" si="0"/>
        <v>2967344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s="95" customFormat="1" ht="17.25" customHeight="1">
      <c r="A23" s="68" t="s">
        <v>428</v>
      </c>
      <c r="B23" s="22" t="s">
        <v>266</v>
      </c>
      <c r="C23" s="17" t="s">
        <v>486</v>
      </c>
      <c r="D23" s="17" t="s">
        <v>412</v>
      </c>
      <c r="E23" s="17" t="s">
        <v>411</v>
      </c>
      <c r="F23" s="111">
        <f>SUM(F24,F42,F45)</f>
        <v>2130256</v>
      </c>
      <c r="G23" s="111">
        <f>SUM(G24,G42,G45)</f>
        <v>8580591.04</v>
      </c>
      <c r="H23" s="135">
        <f t="shared" si="0"/>
        <v>10710847.04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s="10" customFormat="1" ht="17.25" customHeight="1">
      <c r="A24" s="69" t="s">
        <v>300</v>
      </c>
      <c r="B24" s="20" t="s">
        <v>266</v>
      </c>
      <c r="C24" s="19" t="s">
        <v>486</v>
      </c>
      <c r="D24" s="19" t="s">
        <v>316</v>
      </c>
      <c r="E24" s="19" t="s">
        <v>411</v>
      </c>
      <c r="F24" s="112">
        <f>SUM(F25,F27,F31,F36,F38,F40)</f>
        <v>1930000</v>
      </c>
      <c r="G24" s="112">
        <f>SUM(G25,G27,G31,G36,G38,G40)</f>
        <v>8580591.04</v>
      </c>
      <c r="H24" s="136">
        <f t="shared" si="0"/>
        <v>10510591.04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10" customFormat="1" ht="16.5" customHeight="1">
      <c r="A25" s="69" t="s">
        <v>306</v>
      </c>
      <c r="B25" s="20" t="s">
        <v>266</v>
      </c>
      <c r="C25" s="19" t="s">
        <v>486</v>
      </c>
      <c r="D25" s="19" t="s">
        <v>307</v>
      </c>
      <c r="E25" s="19" t="s">
        <v>411</v>
      </c>
      <c r="F25" s="112">
        <f>F26</f>
        <v>500000</v>
      </c>
      <c r="G25" s="136">
        <f>G26</f>
        <v>-34408.96</v>
      </c>
      <c r="H25" s="136">
        <f t="shared" si="0"/>
        <v>465591.04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s="10" customFormat="1" ht="15" customHeight="1">
      <c r="A26" s="69" t="s">
        <v>27</v>
      </c>
      <c r="B26" s="20" t="s">
        <v>266</v>
      </c>
      <c r="C26" s="19" t="s">
        <v>486</v>
      </c>
      <c r="D26" s="19" t="s">
        <v>307</v>
      </c>
      <c r="E26" s="19" t="s">
        <v>422</v>
      </c>
      <c r="F26" s="112">
        <v>500000</v>
      </c>
      <c r="G26" s="136">
        <v>-34408.96</v>
      </c>
      <c r="H26" s="136">
        <f t="shared" si="0"/>
        <v>465591.04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s="10" customFormat="1" ht="30" customHeight="1">
      <c r="A27" s="69" t="s">
        <v>29</v>
      </c>
      <c r="B27" s="20" t="s">
        <v>266</v>
      </c>
      <c r="C27" s="19" t="s">
        <v>486</v>
      </c>
      <c r="D27" s="19" t="s">
        <v>308</v>
      </c>
      <c r="E27" s="19" t="s">
        <v>411</v>
      </c>
      <c r="F27" s="112">
        <f>SUM(F28)</f>
        <v>500000</v>
      </c>
      <c r="G27" s="136">
        <f>SUM(G28)</f>
        <v>0</v>
      </c>
      <c r="H27" s="136">
        <f t="shared" si="0"/>
        <v>500000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10" customFormat="1" ht="29.25" customHeight="1">
      <c r="A28" s="69" t="s">
        <v>55</v>
      </c>
      <c r="B28" s="20" t="s">
        <v>266</v>
      </c>
      <c r="C28" s="19" t="s">
        <v>486</v>
      </c>
      <c r="D28" s="19" t="s">
        <v>308</v>
      </c>
      <c r="E28" s="19" t="s">
        <v>56</v>
      </c>
      <c r="F28" s="112">
        <f>F29</f>
        <v>500000</v>
      </c>
      <c r="G28" s="136">
        <f>G29</f>
        <v>0</v>
      </c>
      <c r="H28" s="136">
        <f t="shared" si="0"/>
        <v>500000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s="10" customFormat="1" ht="17.25" customHeight="1">
      <c r="A29" s="69" t="s">
        <v>44</v>
      </c>
      <c r="B29" s="20" t="s">
        <v>266</v>
      </c>
      <c r="C29" s="19" t="s">
        <v>486</v>
      </c>
      <c r="D29" s="19" t="s">
        <v>308</v>
      </c>
      <c r="E29" s="19" t="s">
        <v>45</v>
      </c>
      <c r="F29" s="112">
        <f>F30</f>
        <v>500000</v>
      </c>
      <c r="G29" s="136">
        <f>G30</f>
        <v>0</v>
      </c>
      <c r="H29" s="136">
        <f t="shared" si="0"/>
        <v>500000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62" customFormat="1" ht="18" customHeight="1">
      <c r="A30" s="69" t="s">
        <v>47</v>
      </c>
      <c r="B30" s="20" t="s">
        <v>266</v>
      </c>
      <c r="C30" s="19" t="s">
        <v>486</v>
      </c>
      <c r="D30" s="19" t="s">
        <v>308</v>
      </c>
      <c r="E30" s="19" t="s">
        <v>48</v>
      </c>
      <c r="F30" s="112">
        <v>500000</v>
      </c>
      <c r="G30" s="137"/>
      <c r="H30" s="136">
        <f t="shared" si="0"/>
        <v>500000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s="7" customFormat="1" ht="19.5" customHeight="1">
      <c r="A31" s="69" t="s">
        <v>305</v>
      </c>
      <c r="B31" s="20" t="s">
        <v>266</v>
      </c>
      <c r="C31" s="19" t="s">
        <v>486</v>
      </c>
      <c r="D31" s="19" t="s">
        <v>515</v>
      </c>
      <c r="E31" s="19" t="s">
        <v>411</v>
      </c>
      <c r="F31" s="112">
        <f>F32</f>
        <v>930000</v>
      </c>
      <c r="G31" s="136">
        <f>G32</f>
        <v>0</v>
      </c>
      <c r="H31" s="136">
        <f t="shared" si="0"/>
        <v>930000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s="7" customFormat="1" ht="31.5" customHeight="1">
      <c r="A32" s="69" t="s">
        <v>55</v>
      </c>
      <c r="B32" s="20" t="s">
        <v>266</v>
      </c>
      <c r="C32" s="19" t="s">
        <v>486</v>
      </c>
      <c r="D32" s="19" t="s">
        <v>515</v>
      </c>
      <c r="E32" s="19" t="s">
        <v>56</v>
      </c>
      <c r="F32" s="112">
        <f>F33</f>
        <v>930000</v>
      </c>
      <c r="G32" s="136">
        <f>G33</f>
        <v>0</v>
      </c>
      <c r="H32" s="136">
        <f t="shared" si="0"/>
        <v>930000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7" customFormat="1" ht="15.75">
      <c r="A33" s="69" t="s">
        <v>44</v>
      </c>
      <c r="B33" s="20" t="s">
        <v>266</v>
      </c>
      <c r="C33" s="19" t="s">
        <v>486</v>
      </c>
      <c r="D33" s="19" t="s">
        <v>515</v>
      </c>
      <c r="E33" s="19" t="s">
        <v>45</v>
      </c>
      <c r="F33" s="112">
        <f>SUM(F34:F35)</f>
        <v>930000</v>
      </c>
      <c r="G33" s="136">
        <f>SUM(G34:G35)</f>
        <v>0</v>
      </c>
      <c r="H33" s="136">
        <f t="shared" si="0"/>
        <v>930000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7" customFormat="1" ht="47.25" customHeight="1">
      <c r="A34" s="69" t="s">
        <v>501</v>
      </c>
      <c r="B34" s="20" t="s">
        <v>266</v>
      </c>
      <c r="C34" s="19" t="s">
        <v>486</v>
      </c>
      <c r="D34" s="19" t="s">
        <v>515</v>
      </c>
      <c r="E34" s="19" t="s">
        <v>46</v>
      </c>
      <c r="F34" s="112">
        <v>900000</v>
      </c>
      <c r="G34" s="136"/>
      <c r="H34" s="136">
        <f t="shared" si="0"/>
        <v>900000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s="7" customFormat="1" ht="15.75">
      <c r="A35" s="69" t="s">
        <v>47</v>
      </c>
      <c r="B35" s="20" t="s">
        <v>266</v>
      </c>
      <c r="C35" s="19" t="s">
        <v>486</v>
      </c>
      <c r="D35" s="19" t="s">
        <v>515</v>
      </c>
      <c r="E35" s="19" t="s">
        <v>48</v>
      </c>
      <c r="F35" s="112">
        <v>30000</v>
      </c>
      <c r="G35" s="136"/>
      <c r="H35" s="136">
        <f t="shared" si="0"/>
        <v>30000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7" customFormat="1" ht="31.5">
      <c r="A36" s="69" t="s">
        <v>220</v>
      </c>
      <c r="B36" s="20" t="s">
        <v>266</v>
      </c>
      <c r="C36" s="19" t="s">
        <v>486</v>
      </c>
      <c r="D36" s="19" t="s">
        <v>219</v>
      </c>
      <c r="E36" s="19" t="s">
        <v>411</v>
      </c>
      <c r="F36" s="112">
        <f>F37</f>
        <v>0</v>
      </c>
      <c r="G36" s="136">
        <f>G37</f>
        <v>15000</v>
      </c>
      <c r="H36" s="136">
        <f t="shared" si="0"/>
        <v>15000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s="7" customFormat="1" ht="15.75">
      <c r="A37" s="69" t="s">
        <v>54</v>
      </c>
      <c r="B37" s="20" t="s">
        <v>266</v>
      </c>
      <c r="C37" s="19" t="s">
        <v>486</v>
      </c>
      <c r="D37" s="19" t="s">
        <v>219</v>
      </c>
      <c r="E37" s="19" t="s">
        <v>422</v>
      </c>
      <c r="F37" s="112"/>
      <c r="G37" s="136">
        <v>15000</v>
      </c>
      <c r="H37" s="136">
        <f t="shared" si="0"/>
        <v>15000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7" customFormat="1" ht="47.25">
      <c r="A38" s="69" t="s">
        <v>163</v>
      </c>
      <c r="B38" s="20" t="s">
        <v>266</v>
      </c>
      <c r="C38" s="19" t="s">
        <v>486</v>
      </c>
      <c r="D38" s="19" t="s">
        <v>164</v>
      </c>
      <c r="E38" s="19" t="s">
        <v>411</v>
      </c>
      <c r="F38" s="112">
        <f>F39</f>
        <v>0</v>
      </c>
      <c r="G38" s="112">
        <f>G39</f>
        <v>600000</v>
      </c>
      <c r="H38" s="136">
        <f t="shared" si="0"/>
        <v>600000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7" customFormat="1" ht="15.75">
      <c r="A39" s="69" t="s">
        <v>317</v>
      </c>
      <c r="B39" s="20" t="s">
        <v>266</v>
      </c>
      <c r="C39" s="19" t="s">
        <v>486</v>
      </c>
      <c r="D39" s="19" t="s">
        <v>164</v>
      </c>
      <c r="E39" s="19" t="s">
        <v>295</v>
      </c>
      <c r="F39" s="112"/>
      <c r="G39" s="136">
        <v>600000</v>
      </c>
      <c r="H39" s="136">
        <f t="shared" si="0"/>
        <v>600000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7" customFormat="1" ht="15.75">
      <c r="A40" s="69" t="s">
        <v>165</v>
      </c>
      <c r="B40" s="20" t="s">
        <v>266</v>
      </c>
      <c r="C40" s="19" t="s">
        <v>486</v>
      </c>
      <c r="D40" s="19" t="s">
        <v>166</v>
      </c>
      <c r="E40" s="19" t="s">
        <v>411</v>
      </c>
      <c r="F40" s="112">
        <f>F41</f>
        <v>0</v>
      </c>
      <c r="G40" s="112">
        <f>G41</f>
        <v>8000000</v>
      </c>
      <c r="H40" s="136">
        <f t="shared" si="0"/>
        <v>8000000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s="7" customFormat="1" ht="15.75">
      <c r="A41" s="69" t="s">
        <v>54</v>
      </c>
      <c r="B41" s="20" t="s">
        <v>266</v>
      </c>
      <c r="C41" s="19" t="s">
        <v>486</v>
      </c>
      <c r="D41" s="19" t="s">
        <v>166</v>
      </c>
      <c r="E41" s="19" t="s">
        <v>422</v>
      </c>
      <c r="F41" s="112"/>
      <c r="G41" s="136">
        <v>8000000</v>
      </c>
      <c r="H41" s="136">
        <f t="shared" si="0"/>
        <v>8000000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s="7" customFormat="1" ht="15.75">
      <c r="A42" s="69" t="s">
        <v>327</v>
      </c>
      <c r="B42" s="20" t="s">
        <v>266</v>
      </c>
      <c r="C42" s="19" t="s">
        <v>486</v>
      </c>
      <c r="D42" s="19" t="s">
        <v>328</v>
      </c>
      <c r="E42" s="19" t="s">
        <v>411</v>
      </c>
      <c r="F42" s="112">
        <f>SUM(F43)</f>
        <v>256</v>
      </c>
      <c r="G42" s="136">
        <f>SUM(G43)</f>
        <v>0</v>
      </c>
      <c r="H42" s="136">
        <f t="shared" si="0"/>
        <v>256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s="7" customFormat="1" ht="47.25">
      <c r="A43" s="96" t="s">
        <v>131</v>
      </c>
      <c r="B43" s="20" t="s">
        <v>266</v>
      </c>
      <c r="C43" s="88" t="s">
        <v>486</v>
      </c>
      <c r="D43" s="88" t="s">
        <v>132</v>
      </c>
      <c r="E43" s="88" t="s">
        <v>411</v>
      </c>
      <c r="F43" s="114">
        <f>F44</f>
        <v>256</v>
      </c>
      <c r="G43" s="136">
        <f>G44</f>
        <v>0</v>
      </c>
      <c r="H43" s="136">
        <f t="shared" si="0"/>
        <v>256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7" customFormat="1" ht="15.75">
      <c r="A44" s="69" t="s">
        <v>317</v>
      </c>
      <c r="B44" s="20" t="s">
        <v>266</v>
      </c>
      <c r="C44" s="88" t="s">
        <v>486</v>
      </c>
      <c r="D44" s="88" t="s">
        <v>132</v>
      </c>
      <c r="E44" s="19" t="s">
        <v>295</v>
      </c>
      <c r="F44" s="114">
        <v>256</v>
      </c>
      <c r="G44" s="136"/>
      <c r="H44" s="136">
        <f t="shared" si="0"/>
        <v>256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s="7" customFormat="1" ht="15.75">
      <c r="A45" s="69" t="s">
        <v>318</v>
      </c>
      <c r="B45" s="20" t="s">
        <v>266</v>
      </c>
      <c r="C45" s="19" t="s">
        <v>486</v>
      </c>
      <c r="D45" s="19" t="s">
        <v>319</v>
      </c>
      <c r="E45" s="19" t="s">
        <v>411</v>
      </c>
      <c r="F45" s="112">
        <f>SUM(F46)</f>
        <v>200000</v>
      </c>
      <c r="G45" s="136">
        <f>SUM(G46)</f>
        <v>0</v>
      </c>
      <c r="H45" s="136">
        <f t="shared" si="0"/>
        <v>200000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s="7" customFormat="1" ht="15.75" customHeight="1">
      <c r="A46" s="73" t="s">
        <v>160</v>
      </c>
      <c r="B46" s="20" t="s">
        <v>266</v>
      </c>
      <c r="C46" s="19" t="s">
        <v>486</v>
      </c>
      <c r="D46" s="19" t="s">
        <v>351</v>
      </c>
      <c r="E46" s="19" t="s">
        <v>411</v>
      </c>
      <c r="F46" s="112">
        <f>F47</f>
        <v>200000</v>
      </c>
      <c r="G46" s="136">
        <f>G47</f>
        <v>0</v>
      </c>
      <c r="H46" s="136">
        <f t="shared" si="0"/>
        <v>200000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7" customFormat="1" ht="15.75">
      <c r="A47" s="73" t="s">
        <v>359</v>
      </c>
      <c r="B47" s="20" t="s">
        <v>266</v>
      </c>
      <c r="C47" s="19" t="s">
        <v>486</v>
      </c>
      <c r="D47" s="19" t="s">
        <v>358</v>
      </c>
      <c r="E47" s="19" t="s">
        <v>411</v>
      </c>
      <c r="F47" s="112">
        <f>F48</f>
        <v>200000</v>
      </c>
      <c r="G47" s="136">
        <f>G48</f>
        <v>0</v>
      </c>
      <c r="H47" s="136">
        <f t="shared" si="0"/>
        <v>200000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s="7" customFormat="1" ht="15.75">
      <c r="A48" s="69" t="s">
        <v>27</v>
      </c>
      <c r="B48" s="20" t="s">
        <v>266</v>
      </c>
      <c r="C48" s="19" t="s">
        <v>486</v>
      </c>
      <c r="D48" s="19" t="s">
        <v>358</v>
      </c>
      <c r="E48" s="19" t="s">
        <v>422</v>
      </c>
      <c r="F48" s="112">
        <v>200000</v>
      </c>
      <c r="G48" s="136"/>
      <c r="H48" s="136">
        <f t="shared" si="0"/>
        <v>200000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s="7" customFormat="1" ht="31.5">
      <c r="A49" s="72" t="s">
        <v>10</v>
      </c>
      <c r="B49" s="21" t="s">
        <v>266</v>
      </c>
      <c r="C49" s="16" t="s">
        <v>9</v>
      </c>
      <c r="D49" s="16" t="s">
        <v>412</v>
      </c>
      <c r="E49" s="16" t="s">
        <v>411</v>
      </c>
      <c r="F49" s="110">
        <f aca="true" t="shared" si="1" ref="F49:G51">F50</f>
        <v>3148741</v>
      </c>
      <c r="G49" s="134">
        <f t="shared" si="1"/>
        <v>0</v>
      </c>
      <c r="H49" s="134">
        <f t="shared" si="0"/>
        <v>3148741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s="7" customFormat="1" ht="16.5" customHeight="1">
      <c r="A50" s="68" t="s">
        <v>59</v>
      </c>
      <c r="B50" s="22" t="s">
        <v>266</v>
      </c>
      <c r="C50" s="17" t="s">
        <v>60</v>
      </c>
      <c r="D50" s="17" t="s">
        <v>412</v>
      </c>
      <c r="E50" s="17" t="s">
        <v>411</v>
      </c>
      <c r="F50" s="111">
        <f t="shared" si="1"/>
        <v>3148741</v>
      </c>
      <c r="G50" s="135">
        <f t="shared" si="1"/>
        <v>0</v>
      </c>
      <c r="H50" s="135">
        <f t="shared" si="0"/>
        <v>3148741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7" customFormat="1" ht="15.75">
      <c r="A51" s="69" t="s">
        <v>61</v>
      </c>
      <c r="B51" s="20" t="s">
        <v>266</v>
      </c>
      <c r="C51" s="19" t="s">
        <v>60</v>
      </c>
      <c r="D51" s="19" t="s">
        <v>62</v>
      </c>
      <c r="E51" s="19" t="s">
        <v>411</v>
      </c>
      <c r="F51" s="112">
        <f t="shared" si="1"/>
        <v>3148741</v>
      </c>
      <c r="G51" s="136">
        <f t="shared" si="1"/>
        <v>0</v>
      </c>
      <c r="H51" s="136">
        <f t="shared" si="0"/>
        <v>3148741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s="7" customFormat="1" ht="18" customHeight="1">
      <c r="A52" s="69" t="s">
        <v>63</v>
      </c>
      <c r="B52" s="20" t="s">
        <v>266</v>
      </c>
      <c r="C52" s="19" t="s">
        <v>60</v>
      </c>
      <c r="D52" s="19" t="s">
        <v>64</v>
      </c>
      <c r="E52" s="19" t="s">
        <v>411</v>
      </c>
      <c r="F52" s="112">
        <f>SUM(F53,F56)</f>
        <v>3148741</v>
      </c>
      <c r="G52" s="112">
        <f>SUM(G53,G56)</f>
        <v>0</v>
      </c>
      <c r="H52" s="136">
        <f t="shared" si="0"/>
        <v>3148741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s="7" customFormat="1" ht="63">
      <c r="A53" s="75" t="s">
        <v>519</v>
      </c>
      <c r="B53" s="20" t="s">
        <v>266</v>
      </c>
      <c r="C53" s="19" t="s">
        <v>60</v>
      </c>
      <c r="D53" s="19" t="s">
        <v>64</v>
      </c>
      <c r="E53" s="20" t="s">
        <v>75</v>
      </c>
      <c r="F53" s="112">
        <f>F54</f>
        <v>3148741</v>
      </c>
      <c r="G53" s="136">
        <f>G54</f>
        <v>-56000</v>
      </c>
      <c r="H53" s="136">
        <f t="shared" si="0"/>
        <v>3092741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s="7" customFormat="1" ht="16.5" customHeight="1">
      <c r="A54" s="75" t="s">
        <v>73</v>
      </c>
      <c r="B54" s="20" t="s">
        <v>266</v>
      </c>
      <c r="C54" s="19" t="s">
        <v>60</v>
      </c>
      <c r="D54" s="19" t="s">
        <v>64</v>
      </c>
      <c r="E54" s="20" t="s">
        <v>76</v>
      </c>
      <c r="F54" s="112">
        <f>SUM(F55:F55)</f>
        <v>3148741</v>
      </c>
      <c r="G54" s="136">
        <f>SUM(G55:G55)</f>
        <v>-56000</v>
      </c>
      <c r="H54" s="136">
        <f t="shared" si="0"/>
        <v>3092741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s="7" customFormat="1" ht="15.75">
      <c r="A55" s="75" t="s">
        <v>74</v>
      </c>
      <c r="B55" s="20" t="s">
        <v>266</v>
      </c>
      <c r="C55" s="19" t="s">
        <v>60</v>
      </c>
      <c r="D55" s="19" t="s">
        <v>64</v>
      </c>
      <c r="E55" s="20" t="s">
        <v>77</v>
      </c>
      <c r="F55" s="113">
        <v>3148741</v>
      </c>
      <c r="G55" s="136">
        <f>-30000-26000</f>
        <v>-56000</v>
      </c>
      <c r="H55" s="136">
        <f t="shared" si="0"/>
        <v>3092741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s="7" customFormat="1" ht="15.75">
      <c r="A56" s="75" t="s">
        <v>245</v>
      </c>
      <c r="B56" s="20" t="s">
        <v>266</v>
      </c>
      <c r="C56" s="19" t="s">
        <v>60</v>
      </c>
      <c r="D56" s="19" t="s">
        <v>64</v>
      </c>
      <c r="E56" s="20" t="s">
        <v>242</v>
      </c>
      <c r="F56" s="113">
        <f>F57</f>
        <v>0</v>
      </c>
      <c r="G56" s="113">
        <f>G57</f>
        <v>56000</v>
      </c>
      <c r="H56" s="136">
        <f t="shared" si="0"/>
        <v>56000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7" customFormat="1" ht="18" customHeight="1">
      <c r="A57" s="75" t="s">
        <v>246</v>
      </c>
      <c r="B57" s="20" t="s">
        <v>266</v>
      </c>
      <c r="C57" s="19" t="s">
        <v>60</v>
      </c>
      <c r="D57" s="19" t="s">
        <v>64</v>
      </c>
      <c r="E57" s="20" t="s">
        <v>243</v>
      </c>
      <c r="F57" s="113">
        <f>F58</f>
        <v>0</v>
      </c>
      <c r="G57" s="113">
        <f>G58</f>
        <v>56000</v>
      </c>
      <c r="H57" s="136">
        <f t="shared" si="0"/>
        <v>56000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7" customFormat="1" ht="31.5">
      <c r="A58" s="75" t="s">
        <v>247</v>
      </c>
      <c r="B58" s="20" t="s">
        <v>266</v>
      </c>
      <c r="C58" s="19" t="s">
        <v>60</v>
      </c>
      <c r="D58" s="19" t="s">
        <v>64</v>
      </c>
      <c r="E58" s="20" t="s">
        <v>244</v>
      </c>
      <c r="F58" s="113"/>
      <c r="G58" s="136">
        <f>30000+26000</f>
        <v>56000</v>
      </c>
      <c r="H58" s="136">
        <f t="shared" si="0"/>
        <v>56000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s="7" customFormat="1" ht="15.75">
      <c r="A59" s="72" t="s">
        <v>361</v>
      </c>
      <c r="B59" s="27">
        <v>440</v>
      </c>
      <c r="C59" s="16" t="s">
        <v>413</v>
      </c>
      <c r="D59" s="16" t="s">
        <v>412</v>
      </c>
      <c r="E59" s="16" t="s">
        <v>411</v>
      </c>
      <c r="F59" s="110">
        <f aca="true" t="shared" si="2" ref="F59:G61">F60</f>
        <v>500000</v>
      </c>
      <c r="G59" s="134">
        <f t="shared" si="2"/>
        <v>0</v>
      </c>
      <c r="H59" s="134">
        <f t="shared" si="0"/>
        <v>500000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s="7" customFormat="1" ht="15.75" customHeight="1">
      <c r="A60" s="68" t="s">
        <v>30</v>
      </c>
      <c r="B60" s="22" t="s">
        <v>266</v>
      </c>
      <c r="C60" s="17" t="s">
        <v>18</v>
      </c>
      <c r="D60" s="17" t="s">
        <v>412</v>
      </c>
      <c r="E60" s="17" t="s">
        <v>411</v>
      </c>
      <c r="F60" s="111">
        <f t="shared" si="2"/>
        <v>500000</v>
      </c>
      <c r="G60" s="135">
        <f t="shared" si="2"/>
        <v>0</v>
      </c>
      <c r="H60" s="135">
        <f t="shared" si="0"/>
        <v>500000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s="7" customFormat="1" ht="15.75">
      <c r="A61" s="69" t="s">
        <v>31</v>
      </c>
      <c r="B61" s="20" t="s">
        <v>266</v>
      </c>
      <c r="C61" s="19" t="s">
        <v>18</v>
      </c>
      <c r="D61" s="19" t="s">
        <v>19</v>
      </c>
      <c r="E61" s="19" t="s">
        <v>411</v>
      </c>
      <c r="F61" s="112">
        <f t="shared" si="2"/>
        <v>500000</v>
      </c>
      <c r="G61" s="136">
        <f t="shared" si="2"/>
        <v>0</v>
      </c>
      <c r="H61" s="136">
        <f t="shared" si="0"/>
        <v>500000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s="7" customFormat="1" ht="15.75">
      <c r="A62" s="69" t="s">
        <v>317</v>
      </c>
      <c r="B62" s="20" t="s">
        <v>266</v>
      </c>
      <c r="C62" s="19" t="s">
        <v>18</v>
      </c>
      <c r="D62" s="19" t="s">
        <v>19</v>
      </c>
      <c r="E62" s="19" t="s">
        <v>295</v>
      </c>
      <c r="F62" s="112">
        <v>500000</v>
      </c>
      <c r="G62" s="136"/>
      <c r="H62" s="136">
        <f t="shared" si="0"/>
        <v>500000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s="1" customFormat="1" ht="15.75">
      <c r="A63" s="72" t="s">
        <v>477</v>
      </c>
      <c r="B63" s="21" t="s">
        <v>266</v>
      </c>
      <c r="C63" s="16" t="s">
        <v>478</v>
      </c>
      <c r="D63" s="16" t="s">
        <v>412</v>
      </c>
      <c r="E63" s="16" t="s">
        <v>411</v>
      </c>
      <c r="F63" s="110">
        <f>SUM(F64,F67)</f>
        <v>5050000</v>
      </c>
      <c r="G63" s="134">
        <f>SUM(G64,G67)</f>
        <v>0</v>
      </c>
      <c r="H63" s="134">
        <f t="shared" si="0"/>
        <v>5050000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1" customFormat="1" ht="13.5" customHeight="1">
      <c r="A64" s="68" t="s">
        <v>32</v>
      </c>
      <c r="B64" s="22" t="s">
        <v>266</v>
      </c>
      <c r="C64" s="17" t="s">
        <v>479</v>
      </c>
      <c r="D64" s="17" t="s">
        <v>412</v>
      </c>
      <c r="E64" s="17" t="s">
        <v>411</v>
      </c>
      <c r="F64" s="111">
        <f>F65</f>
        <v>550000</v>
      </c>
      <c r="G64" s="135">
        <f>G65</f>
        <v>0</v>
      </c>
      <c r="H64" s="135">
        <f t="shared" si="0"/>
        <v>550000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s="7" customFormat="1" ht="15.75">
      <c r="A65" s="69" t="s">
        <v>33</v>
      </c>
      <c r="B65" s="20" t="s">
        <v>266</v>
      </c>
      <c r="C65" s="19" t="s">
        <v>479</v>
      </c>
      <c r="D65" s="19" t="s">
        <v>20</v>
      </c>
      <c r="E65" s="19" t="s">
        <v>411</v>
      </c>
      <c r="F65" s="112">
        <f>F66</f>
        <v>550000</v>
      </c>
      <c r="G65" s="136">
        <f>G66</f>
        <v>0</v>
      </c>
      <c r="H65" s="136">
        <f t="shared" si="0"/>
        <v>550000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s="7" customFormat="1" ht="15.75">
      <c r="A66" s="69" t="s">
        <v>317</v>
      </c>
      <c r="B66" s="20" t="s">
        <v>266</v>
      </c>
      <c r="C66" s="19" t="s">
        <v>479</v>
      </c>
      <c r="D66" s="19" t="s">
        <v>20</v>
      </c>
      <c r="E66" s="19" t="s">
        <v>295</v>
      </c>
      <c r="F66" s="112">
        <v>550000</v>
      </c>
      <c r="G66" s="136"/>
      <c r="H66" s="136">
        <f t="shared" si="0"/>
        <v>550000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s="1" customFormat="1" ht="18" customHeight="1">
      <c r="A67" s="68" t="s">
        <v>509</v>
      </c>
      <c r="B67" s="22" t="s">
        <v>266</v>
      </c>
      <c r="C67" s="17" t="s">
        <v>480</v>
      </c>
      <c r="D67" s="17" t="s">
        <v>412</v>
      </c>
      <c r="E67" s="17" t="s">
        <v>411</v>
      </c>
      <c r="F67" s="111">
        <f>F68</f>
        <v>4500000</v>
      </c>
      <c r="G67" s="135">
        <f>G68</f>
        <v>0</v>
      </c>
      <c r="H67" s="135">
        <f t="shared" si="0"/>
        <v>4500000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7" customFormat="1" ht="15.75">
      <c r="A68" s="69" t="s">
        <v>508</v>
      </c>
      <c r="B68" s="20" t="s">
        <v>266</v>
      </c>
      <c r="C68" s="19" t="s">
        <v>480</v>
      </c>
      <c r="D68" s="19" t="s">
        <v>22</v>
      </c>
      <c r="E68" s="19" t="s">
        <v>411</v>
      </c>
      <c r="F68" s="112">
        <f>F69</f>
        <v>4500000</v>
      </c>
      <c r="G68" s="136">
        <f>G69</f>
        <v>0</v>
      </c>
      <c r="H68" s="136">
        <f t="shared" si="0"/>
        <v>4500000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s="7" customFormat="1" ht="15.75">
      <c r="A69" s="69" t="s">
        <v>317</v>
      </c>
      <c r="B69" s="20" t="s">
        <v>266</v>
      </c>
      <c r="C69" s="19" t="s">
        <v>480</v>
      </c>
      <c r="D69" s="19" t="s">
        <v>22</v>
      </c>
      <c r="E69" s="20" t="s">
        <v>295</v>
      </c>
      <c r="F69" s="112">
        <v>4500000</v>
      </c>
      <c r="G69" s="136"/>
      <c r="H69" s="136">
        <f t="shared" si="0"/>
        <v>4500000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s="1" customFormat="1" ht="33">
      <c r="A70" s="71" t="s">
        <v>142</v>
      </c>
      <c r="B70" s="54" t="s">
        <v>143</v>
      </c>
      <c r="C70" s="54"/>
      <c r="D70" s="54"/>
      <c r="E70" s="55"/>
      <c r="F70" s="115">
        <f>SUM(F71,F87,F93)</f>
        <v>187500000</v>
      </c>
      <c r="G70" s="134">
        <f>SUM(G71,G87,G93)</f>
        <v>919408.96</v>
      </c>
      <c r="H70" s="134">
        <f t="shared" si="0"/>
        <v>188419408.96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1" customFormat="1" ht="16.5">
      <c r="A71" s="72" t="s">
        <v>427</v>
      </c>
      <c r="B71" s="54" t="s">
        <v>143</v>
      </c>
      <c r="C71" s="16" t="s">
        <v>418</v>
      </c>
      <c r="D71" s="16" t="s">
        <v>412</v>
      </c>
      <c r="E71" s="16" t="s">
        <v>411</v>
      </c>
      <c r="F71" s="116">
        <f>SUM(F72,F76,F81)</f>
        <v>31500000</v>
      </c>
      <c r="G71" s="116">
        <f>SUM(G72,G76,G81)</f>
        <v>919408.96</v>
      </c>
      <c r="H71" s="134">
        <f t="shared" si="0"/>
        <v>32419408.96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1" customFormat="1" ht="48">
      <c r="A72" s="68" t="s">
        <v>401</v>
      </c>
      <c r="B72" s="93" t="s">
        <v>143</v>
      </c>
      <c r="C72" s="17" t="s">
        <v>400</v>
      </c>
      <c r="D72" s="17" t="s">
        <v>412</v>
      </c>
      <c r="E72" s="17" t="s">
        <v>411</v>
      </c>
      <c r="F72" s="111">
        <f>SUM(F73)</f>
        <v>21500000</v>
      </c>
      <c r="G72" s="135">
        <f>SUM(G73)</f>
        <v>900000</v>
      </c>
      <c r="H72" s="135">
        <f t="shared" si="0"/>
        <v>22400000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s="7" customFormat="1" ht="47.25">
      <c r="A73" s="69" t="s">
        <v>345</v>
      </c>
      <c r="B73" s="19" t="s">
        <v>143</v>
      </c>
      <c r="C73" s="19" t="s">
        <v>400</v>
      </c>
      <c r="D73" s="19" t="s">
        <v>342</v>
      </c>
      <c r="E73" s="19" t="s">
        <v>411</v>
      </c>
      <c r="F73" s="112">
        <f>F74</f>
        <v>21500000</v>
      </c>
      <c r="G73" s="136">
        <f>G74</f>
        <v>900000</v>
      </c>
      <c r="H73" s="136">
        <f t="shared" si="0"/>
        <v>22400000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s="7" customFormat="1" ht="15.75">
      <c r="A74" s="69" t="s">
        <v>343</v>
      </c>
      <c r="B74" s="19" t="s">
        <v>143</v>
      </c>
      <c r="C74" s="19" t="s">
        <v>400</v>
      </c>
      <c r="D74" s="19" t="s">
        <v>344</v>
      </c>
      <c r="E74" s="19" t="s">
        <v>411</v>
      </c>
      <c r="F74" s="112">
        <f>F75</f>
        <v>21500000</v>
      </c>
      <c r="G74" s="136">
        <f>G75</f>
        <v>900000</v>
      </c>
      <c r="H74" s="136">
        <f t="shared" si="0"/>
        <v>22400000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s="7" customFormat="1" ht="15.75">
      <c r="A75" s="69" t="s">
        <v>317</v>
      </c>
      <c r="B75" s="19" t="s">
        <v>143</v>
      </c>
      <c r="C75" s="19" t="s">
        <v>400</v>
      </c>
      <c r="D75" s="19" t="s">
        <v>344</v>
      </c>
      <c r="E75" s="19" t="s">
        <v>295</v>
      </c>
      <c r="F75" s="112">
        <v>21500000</v>
      </c>
      <c r="G75" s="136">
        <v>900000</v>
      </c>
      <c r="H75" s="136">
        <f t="shared" si="0"/>
        <v>22400000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s="1" customFormat="1" ht="15.75" customHeight="1">
      <c r="A76" s="68" t="s">
        <v>28</v>
      </c>
      <c r="B76" s="17" t="s">
        <v>143</v>
      </c>
      <c r="C76" s="17" t="s">
        <v>15</v>
      </c>
      <c r="D76" s="17" t="s">
        <v>412</v>
      </c>
      <c r="E76" s="17" t="s">
        <v>411</v>
      </c>
      <c r="F76" s="111">
        <f aca="true" t="shared" si="3" ref="F76:G78">F77</f>
        <v>10000000</v>
      </c>
      <c r="G76" s="111">
        <f t="shared" si="3"/>
        <v>-225000</v>
      </c>
      <c r="H76" s="135">
        <f t="shared" si="0"/>
        <v>9775000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s="7" customFormat="1" ht="15.75">
      <c r="A77" s="69" t="s">
        <v>347</v>
      </c>
      <c r="B77" s="19" t="s">
        <v>143</v>
      </c>
      <c r="C77" s="19" t="s">
        <v>15</v>
      </c>
      <c r="D77" s="19" t="s">
        <v>348</v>
      </c>
      <c r="E77" s="19" t="s">
        <v>411</v>
      </c>
      <c r="F77" s="112">
        <f t="shared" si="3"/>
        <v>10000000</v>
      </c>
      <c r="G77" s="136">
        <f t="shared" si="3"/>
        <v>-225000</v>
      </c>
      <c r="H77" s="136">
        <f t="shared" si="0"/>
        <v>9775000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s="7" customFormat="1" ht="15.75">
      <c r="A78" s="69" t="s">
        <v>346</v>
      </c>
      <c r="B78" s="19" t="s">
        <v>143</v>
      </c>
      <c r="C78" s="19" t="s">
        <v>15</v>
      </c>
      <c r="D78" s="19" t="s">
        <v>392</v>
      </c>
      <c r="E78" s="19" t="s">
        <v>411</v>
      </c>
      <c r="F78" s="112">
        <f t="shared" si="3"/>
        <v>10000000</v>
      </c>
      <c r="G78" s="136">
        <f t="shared" si="3"/>
        <v>-225000</v>
      </c>
      <c r="H78" s="136">
        <f t="shared" si="0"/>
        <v>9775000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s="7" customFormat="1" ht="15.75">
      <c r="A79" s="69" t="s">
        <v>27</v>
      </c>
      <c r="B79" s="19" t="s">
        <v>143</v>
      </c>
      <c r="C79" s="19" t="s">
        <v>15</v>
      </c>
      <c r="D79" s="19" t="s">
        <v>392</v>
      </c>
      <c r="E79" s="19" t="s">
        <v>422</v>
      </c>
      <c r="F79" s="112">
        <v>10000000</v>
      </c>
      <c r="G79" s="136">
        <f>-15000-210000</f>
        <v>-225000</v>
      </c>
      <c r="H79" s="136">
        <f t="shared" si="0"/>
        <v>9775000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s="3" customFormat="1" ht="30" customHeight="1">
      <c r="A80" s="78" t="s">
        <v>522</v>
      </c>
      <c r="B80" s="18" t="s">
        <v>143</v>
      </c>
      <c r="C80" s="18" t="s">
        <v>15</v>
      </c>
      <c r="D80" s="18" t="s">
        <v>392</v>
      </c>
      <c r="E80" s="18" t="s">
        <v>422</v>
      </c>
      <c r="F80" s="117">
        <v>2800000</v>
      </c>
      <c r="G80" s="139"/>
      <c r="H80" s="139">
        <f t="shared" si="0"/>
        <v>2800000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s="1" customFormat="1" ht="15.75">
      <c r="A81" s="68" t="s">
        <v>428</v>
      </c>
      <c r="B81" s="17" t="s">
        <v>143</v>
      </c>
      <c r="C81" s="17" t="s">
        <v>486</v>
      </c>
      <c r="D81" s="17" t="s">
        <v>412</v>
      </c>
      <c r="E81" s="17" t="s">
        <v>411</v>
      </c>
      <c r="F81" s="111">
        <f>F82</f>
        <v>0</v>
      </c>
      <c r="G81" s="111">
        <f>G82</f>
        <v>244408.96</v>
      </c>
      <c r="H81" s="135">
        <f t="shared" si="0"/>
        <v>244408.96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s="7" customFormat="1" ht="15.75">
      <c r="A82" s="69" t="s">
        <v>300</v>
      </c>
      <c r="B82" s="19" t="s">
        <v>143</v>
      </c>
      <c r="C82" s="19" t="s">
        <v>486</v>
      </c>
      <c r="D82" s="19" t="s">
        <v>316</v>
      </c>
      <c r="E82" s="19" t="s">
        <v>411</v>
      </c>
      <c r="F82" s="112">
        <f>SUM(F83,F85)</f>
        <v>0</v>
      </c>
      <c r="G82" s="112">
        <f>SUM(G83,G85)</f>
        <v>244408.96</v>
      </c>
      <c r="H82" s="136">
        <f t="shared" si="0"/>
        <v>244408.96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s="7" customFormat="1" ht="15.75">
      <c r="A83" s="69" t="s">
        <v>306</v>
      </c>
      <c r="B83" s="19" t="s">
        <v>143</v>
      </c>
      <c r="C83" s="19" t="s">
        <v>486</v>
      </c>
      <c r="D83" s="19" t="s">
        <v>307</v>
      </c>
      <c r="E83" s="19" t="s">
        <v>411</v>
      </c>
      <c r="F83" s="112">
        <f>F84</f>
        <v>0</v>
      </c>
      <c r="G83" s="112">
        <f>G84</f>
        <v>34408.96</v>
      </c>
      <c r="H83" s="136">
        <f t="shared" si="0"/>
        <v>34408.96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s="7" customFormat="1" ht="15.75">
      <c r="A84" s="69" t="s">
        <v>54</v>
      </c>
      <c r="B84" s="19" t="s">
        <v>143</v>
      </c>
      <c r="C84" s="19" t="s">
        <v>486</v>
      </c>
      <c r="D84" s="19" t="s">
        <v>307</v>
      </c>
      <c r="E84" s="19" t="s">
        <v>422</v>
      </c>
      <c r="F84" s="112"/>
      <c r="G84" s="136">
        <v>34408.96</v>
      </c>
      <c r="H84" s="136">
        <f t="shared" si="0"/>
        <v>34408.96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s="7" customFormat="1" ht="30" customHeight="1">
      <c r="A85" s="69" t="s">
        <v>220</v>
      </c>
      <c r="B85" s="19" t="s">
        <v>143</v>
      </c>
      <c r="C85" s="19" t="s">
        <v>486</v>
      </c>
      <c r="D85" s="19" t="s">
        <v>219</v>
      </c>
      <c r="E85" s="19" t="s">
        <v>411</v>
      </c>
      <c r="F85" s="112">
        <f>F86</f>
        <v>0</v>
      </c>
      <c r="G85" s="112">
        <f>G86</f>
        <v>210000</v>
      </c>
      <c r="H85" s="136">
        <f t="shared" si="0"/>
        <v>210000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s="7" customFormat="1" ht="15.75">
      <c r="A86" s="69" t="s">
        <v>54</v>
      </c>
      <c r="B86" s="19" t="s">
        <v>143</v>
      </c>
      <c r="C86" s="19" t="s">
        <v>486</v>
      </c>
      <c r="D86" s="19" t="s">
        <v>219</v>
      </c>
      <c r="E86" s="19" t="s">
        <v>422</v>
      </c>
      <c r="F86" s="112"/>
      <c r="G86" s="136">
        <f>210000</f>
        <v>210000</v>
      </c>
      <c r="H86" s="136">
        <f t="shared" si="0"/>
        <v>210000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s="1" customFormat="1" ht="16.5">
      <c r="A87" s="72" t="s">
        <v>341</v>
      </c>
      <c r="B87" s="54" t="s">
        <v>143</v>
      </c>
      <c r="C87" s="16" t="s">
        <v>414</v>
      </c>
      <c r="D87" s="16" t="s">
        <v>412</v>
      </c>
      <c r="E87" s="16" t="s">
        <v>411</v>
      </c>
      <c r="F87" s="110">
        <f>SUM(F88)</f>
        <v>150000000</v>
      </c>
      <c r="G87" s="134">
        <f>SUM(G88)</f>
        <v>0</v>
      </c>
      <c r="H87" s="134">
        <f t="shared" si="0"/>
        <v>150000000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s="1" customFormat="1" ht="15" customHeight="1">
      <c r="A88" s="68" t="s">
        <v>37</v>
      </c>
      <c r="B88" s="93" t="s">
        <v>143</v>
      </c>
      <c r="C88" s="17" t="s">
        <v>415</v>
      </c>
      <c r="D88" s="17" t="s">
        <v>412</v>
      </c>
      <c r="E88" s="17" t="s">
        <v>411</v>
      </c>
      <c r="F88" s="111">
        <f aca="true" t="shared" si="4" ref="F88:G91">F89</f>
        <v>150000000</v>
      </c>
      <c r="G88" s="135">
        <f t="shared" si="4"/>
        <v>0</v>
      </c>
      <c r="H88" s="135">
        <f t="shared" si="0"/>
        <v>150000000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s="7" customFormat="1" ht="31.5">
      <c r="A89" s="69" t="s">
        <v>309</v>
      </c>
      <c r="B89" s="100" t="s">
        <v>143</v>
      </c>
      <c r="C89" s="19" t="s">
        <v>415</v>
      </c>
      <c r="D89" s="19" t="s">
        <v>334</v>
      </c>
      <c r="E89" s="19" t="s">
        <v>411</v>
      </c>
      <c r="F89" s="112">
        <f t="shared" si="4"/>
        <v>150000000</v>
      </c>
      <c r="G89" s="136">
        <f t="shared" si="4"/>
        <v>0</v>
      </c>
      <c r="H89" s="136">
        <f t="shared" si="0"/>
        <v>150000000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s="7" customFormat="1" ht="16.5">
      <c r="A90" s="69" t="s">
        <v>41</v>
      </c>
      <c r="B90" s="100" t="s">
        <v>143</v>
      </c>
      <c r="C90" s="19" t="s">
        <v>415</v>
      </c>
      <c r="D90" s="19" t="s">
        <v>334</v>
      </c>
      <c r="E90" s="19" t="s">
        <v>301</v>
      </c>
      <c r="F90" s="112">
        <f t="shared" si="4"/>
        <v>150000000</v>
      </c>
      <c r="G90" s="136">
        <f t="shared" si="4"/>
        <v>0</v>
      </c>
      <c r="H90" s="136">
        <f t="shared" si="0"/>
        <v>150000000</v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s="7" customFormat="1" ht="47.25">
      <c r="A91" s="69" t="s">
        <v>497</v>
      </c>
      <c r="B91" s="100" t="s">
        <v>143</v>
      </c>
      <c r="C91" s="19" t="s">
        <v>415</v>
      </c>
      <c r="D91" s="19" t="s">
        <v>334</v>
      </c>
      <c r="E91" s="19" t="s">
        <v>362</v>
      </c>
      <c r="F91" s="112">
        <f t="shared" si="4"/>
        <v>150000000</v>
      </c>
      <c r="G91" s="136">
        <f t="shared" si="4"/>
        <v>0</v>
      </c>
      <c r="H91" s="136">
        <f t="shared" si="0"/>
        <v>150000000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s="7" customFormat="1" ht="31.5">
      <c r="A92" s="69" t="s">
        <v>521</v>
      </c>
      <c r="B92" s="100" t="s">
        <v>143</v>
      </c>
      <c r="C92" s="19" t="s">
        <v>415</v>
      </c>
      <c r="D92" s="19" t="s">
        <v>334</v>
      </c>
      <c r="E92" s="19" t="s">
        <v>363</v>
      </c>
      <c r="F92" s="112">
        <v>150000000</v>
      </c>
      <c r="G92" s="136"/>
      <c r="H92" s="136">
        <f aca="true" t="shared" si="5" ref="H92:H162">SUM(F92:G92)</f>
        <v>150000000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s="1" customFormat="1" ht="15.75" customHeight="1">
      <c r="A93" s="72" t="s">
        <v>24</v>
      </c>
      <c r="B93" s="54" t="s">
        <v>143</v>
      </c>
      <c r="C93" s="16" t="s">
        <v>482</v>
      </c>
      <c r="D93" s="16" t="s">
        <v>412</v>
      </c>
      <c r="E93" s="16" t="s">
        <v>411</v>
      </c>
      <c r="F93" s="110">
        <f aca="true" t="shared" si="6" ref="F93:G96">F94</f>
        <v>6000000</v>
      </c>
      <c r="G93" s="134">
        <f t="shared" si="6"/>
        <v>0</v>
      </c>
      <c r="H93" s="134">
        <f t="shared" si="5"/>
        <v>6000000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s="1" customFormat="1" ht="31.5">
      <c r="A94" s="68" t="s">
        <v>483</v>
      </c>
      <c r="B94" s="54" t="s">
        <v>143</v>
      </c>
      <c r="C94" s="17" t="s">
        <v>481</v>
      </c>
      <c r="D94" s="17" t="s">
        <v>412</v>
      </c>
      <c r="E94" s="17" t="s">
        <v>411</v>
      </c>
      <c r="F94" s="111">
        <f t="shared" si="6"/>
        <v>6000000</v>
      </c>
      <c r="G94" s="135">
        <f t="shared" si="6"/>
        <v>0</v>
      </c>
      <c r="H94" s="135">
        <f t="shared" si="5"/>
        <v>6000000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s="7" customFormat="1" ht="16.5">
      <c r="A95" s="69" t="s">
        <v>25</v>
      </c>
      <c r="B95" s="100" t="s">
        <v>143</v>
      </c>
      <c r="C95" s="19" t="s">
        <v>481</v>
      </c>
      <c r="D95" s="19" t="s">
        <v>16</v>
      </c>
      <c r="E95" s="19" t="s">
        <v>411</v>
      </c>
      <c r="F95" s="112">
        <f t="shared" si="6"/>
        <v>6000000</v>
      </c>
      <c r="G95" s="136">
        <f t="shared" si="6"/>
        <v>0</v>
      </c>
      <c r="H95" s="136">
        <f t="shared" si="5"/>
        <v>6000000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s="7" customFormat="1" ht="15.75" customHeight="1">
      <c r="A96" s="69" t="s">
        <v>26</v>
      </c>
      <c r="B96" s="100" t="s">
        <v>143</v>
      </c>
      <c r="C96" s="19" t="s">
        <v>481</v>
      </c>
      <c r="D96" s="19" t="s">
        <v>17</v>
      </c>
      <c r="E96" s="19" t="s">
        <v>411</v>
      </c>
      <c r="F96" s="112">
        <f t="shared" si="6"/>
        <v>6000000</v>
      </c>
      <c r="G96" s="136">
        <f t="shared" si="6"/>
        <v>0</v>
      </c>
      <c r="H96" s="136">
        <f t="shared" si="5"/>
        <v>6000000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s="7" customFormat="1" ht="16.5">
      <c r="A97" s="69" t="s">
        <v>54</v>
      </c>
      <c r="B97" s="100" t="s">
        <v>143</v>
      </c>
      <c r="C97" s="19" t="s">
        <v>481</v>
      </c>
      <c r="D97" s="19" t="s">
        <v>17</v>
      </c>
      <c r="E97" s="19" t="s">
        <v>422</v>
      </c>
      <c r="F97" s="112">
        <v>6000000</v>
      </c>
      <c r="G97" s="136"/>
      <c r="H97" s="136">
        <f t="shared" si="5"/>
        <v>6000000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s="2" customFormat="1" ht="16.5">
      <c r="A98" s="71" t="s">
        <v>380</v>
      </c>
      <c r="B98" s="54" t="s">
        <v>362</v>
      </c>
      <c r="C98" s="54"/>
      <c r="D98" s="54"/>
      <c r="E98" s="55"/>
      <c r="F98" s="109">
        <f>SUM(F99,F121)</f>
        <v>239175000</v>
      </c>
      <c r="G98" s="134">
        <f>SUM(G99,G121)</f>
        <v>4522670</v>
      </c>
      <c r="H98" s="134">
        <f t="shared" si="5"/>
        <v>243697670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s="2" customFormat="1" ht="15.75">
      <c r="A99" s="72" t="s">
        <v>463</v>
      </c>
      <c r="B99" s="16" t="s">
        <v>362</v>
      </c>
      <c r="C99" s="16" t="s">
        <v>451</v>
      </c>
      <c r="D99" s="16" t="s">
        <v>412</v>
      </c>
      <c r="E99" s="16" t="s">
        <v>411</v>
      </c>
      <c r="F99" s="110">
        <f>SUM(F100,F111)</f>
        <v>90815000</v>
      </c>
      <c r="G99" s="134">
        <f>SUM(G100,G111)</f>
        <v>349681</v>
      </c>
      <c r="H99" s="134">
        <f t="shared" si="5"/>
        <v>91164681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s="1" customFormat="1" ht="13.5" customHeight="1">
      <c r="A100" s="68" t="s">
        <v>464</v>
      </c>
      <c r="B100" s="17" t="s">
        <v>362</v>
      </c>
      <c r="C100" s="17" t="s">
        <v>452</v>
      </c>
      <c r="D100" s="17" t="s">
        <v>412</v>
      </c>
      <c r="E100" s="17" t="s">
        <v>411</v>
      </c>
      <c r="F100" s="111">
        <f aca="true" t="shared" si="7" ref="F100:G102">F101</f>
        <v>84015000</v>
      </c>
      <c r="G100" s="135">
        <f t="shared" si="7"/>
        <v>49681</v>
      </c>
      <c r="H100" s="135">
        <f t="shared" si="5"/>
        <v>84064681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s="7" customFormat="1" ht="29.25" customHeight="1">
      <c r="A101" s="69" t="s">
        <v>274</v>
      </c>
      <c r="B101" s="19" t="s">
        <v>362</v>
      </c>
      <c r="C101" s="19" t="s">
        <v>452</v>
      </c>
      <c r="D101" s="19" t="s">
        <v>275</v>
      </c>
      <c r="E101" s="19" t="s">
        <v>411</v>
      </c>
      <c r="F101" s="112">
        <f>F102+F107</f>
        <v>84015000</v>
      </c>
      <c r="G101" s="136">
        <f>G102+G107</f>
        <v>49681</v>
      </c>
      <c r="H101" s="136">
        <f t="shared" si="5"/>
        <v>84064681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s="7" customFormat="1" ht="47.25">
      <c r="A102" s="69" t="s">
        <v>161</v>
      </c>
      <c r="B102" s="19" t="s">
        <v>362</v>
      </c>
      <c r="C102" s="19" t="s">
        <v>452</v>
      </c>
      <c r="D102" s="19" t="s">
        <v>255</v>
      </c>
      <c r="E102" s="19" t="s">
        <v>411</v>
      </c>
      <c r="F102" s="112">
        <f t="shared" si="7"/>
        <v>84015000</v>
      </c>
      <c r="G102" s="136">
        <f t="shared" si="7"/>
        <v>0</v>
      </c>
      <c r="H102" s="136">
        <f t="shared" si="5"/>
        <v>84015000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s="7" customFormat="1" ht="48" customHeight="1">
      <c r="A103" s="69" t="s">
        <v>55</v>
      </c>
      <c r="B103" s="19" t="s">
        <v>362</v>
      </c>
      <c r="C103" s="19" t="s">
        <v>452</v>
      </c>
      <c r="D103" s="19" t="s">
        <v>255</v>
      </c>
      <c r="E103" s="19" t="s">
        <v>56</v>
      </c>
      <c r="F103" s="112">
        <f>SUM(F104)</f>
        <v>84015000</v>
      </c>
      <c r="G103" s="136">
        <f>SUM(G104)</f>
        <v>0</v>
      </c>
      <c r="H103" s="136">
        <f t="shared" si="5"/>
        <v>84015000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s="7" customFormat="1" ht="15.75">
      <c r="A104" s="69" t="s">
        <v>44</v>
      </c>
      <c r="B104" s="19" t="s">
        <v>362</v>
      </c>
      <c r="C104" s="19" t="s">
        <v>452</v>
      </c>
      <c r="D104" s="19" t="s">
        <v>255</v>
      </c>
      <c r="E104" s="19" t="s">
        <v>45</v>
      </c>
      <c r="F104" s="112">
        <f>SUM(F105:F106)</f>
        <v>84015000</v>
      </c>
      <c r="G104" s="136">
        <f>SUM(G105:G106)</f>
        <v>0</v>
      </c>
      <c r="H104" s="136">
        <f t="shared" si="5"/>
        <v>84015000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7" customFormat="1" ht="47.25">
      <c r="A105" s="69" t="s">
        <v>501</v>
      </c>
      <c r="B105" s="19" t="s">
        <v>362</v>
      </c>
      <c r="C105" s="19" t="s">
        <v>452</v>
      </c>
      <c r="D105" s="19" t="s">
        <v>255</v>
      </c>
      <c r="E105" s="19" t="s">
        <v>46</v>
      </c>
      <c r="F105" s="112">
        <v>81215000</v>
      </c>
      <c r="G105" s="136"/>
      <c r="H105" s="136">
        <f t="shared" si="5"/>
        <v>81215000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8" s="33" customFormat="1" ht="15.75">
      <c r="A106" s="69" t="s">
        <v>47</v>
      </c>
      <c r="B106" s="19" t="s">
        <v>362</v>
      </c>
      <c r="C106" s="19" t="s">
        <v>452</v>
      </c>
      <c r="D106" s="19" t="s">
        <v>255</v>
      </c>
      <c r="E106" s="19" t="s">
        <v>48</v>
      </c>
      <c r="F106" s="112">
        <v>2800000</v>
      </c>
      <c r="G106" s="136"/>
      <c r="H106" s="136">
        <f t="shared" si="5"/>
        <v>2800000</v>
      </c>
    </row>
    <row r="107" spans="1:25" s="9" customFormat="1" ht="47.25">
      <c r="A107" s="69" t="s">
        <v>170</v>
      </c>
      <c r="B107" s="19" t="s">
        <v>362</v>
      </c>
      <c r="C107" s="19" t="s">
        <v>452</v>
      </c>
      <c r="D107" s="19" t="s">
        <v>256</v>
      </c>
      <c r="E107" s="19" t="s">
        <v>411</v>
      </c>
      <c r="F107" s="112">
        <f aca="true" t="shared" si="8" ref="F107:G109">F108</f>
        <v>0</v>
      </c>
      <c r="G107" s="136">
        <f t="shared" si="8"/>
        <v>49681</v>
      </c>
      <c r="H107" s="136">
        <f>SUM(F107:G107)</f>
        <v>49681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8" s="33" customFormat="1" ht="47.25">
      <c r="A108" s="69" t="s">
        <v>55</v>
      </c>
      <c r="B108" s="19" t="s">
        <v>362</v>
      </c>
      <c r="C108" s="19" t="s">
        <v>452</v>
      </c>
      <c r="D108" s="19" t="s">
        <v>256</v>
      </c>
      <c r="E108" s="19" t="s">
        <v>56</v>
      </c>
      <c r="F108" s="112">
        <f t="shared" si="8"/>
        <v>0</v>
      </c>
      <c r="G108" s="112">
        <f t="shared" si="8"/>
        <v>49681</v>
      </c>
      <c r="H108" s="136">
        <f>SUM(F108:G108)</f>
        <v>49681</v>
      </c>
    </row>
    <row r="109" spans="1:8" s="33" customFormat="1" ht="15.75">
      <c r="A109" s="69" t="s">
        <v>44</v>
      </c>
      <c r="B109" s="19" t="s">
        <v>362</v>
      </c>
      <c r="C109" s="19" t="s">
        <v>452</v>
      </c>
      <c r="D109" s="19" t="s">
        <v>256</v>
      </c>
      <c r="E109" s="19" t="s">
        <v>45</v>
      </c>
      <c r="F109" s="112">
        <f t="shared" si="8"/>
        <v>0</v>
      </c>
      <c r="G109" s="112">
        <f t="shared" si="8"/>
        <v>49681</v>
      </c>
      <c r="H109" s="136">
        <f>SUM(F109:G109)</f>
        <v>49681</v>
      </c>
    </row>
    <row r="110" spans="1:8" s="33" customFormat="1" ht="15.75">
      <c r="A110" s="69" t="s">
        <v>47</v>
      </c>
      <c r="B110" s="19" t="s">
        <v>362</v>
      </c>
      <c r="C110" s="19" t="s">
        <v>452</v>
      </c>
      <c r="D110" s="19" t="s">
        <v>256</v>
      </c>
      <c r="E110" s="19" t="s">
        <v>48</v>
      </c>
      <c r="F110" s="112"/>
      <c r="G110" s="136">
        <v>49681</v>
      </c>
      <c r="H110" s="136">
        <f>SUM(F110:G110)</f>
        <v>49681</v>
      </c>
    </row>
    <row r="111" spans="1:8" s="32" customFormat="1" ht="15" customHeight="1">
      <c r="A111" s="68" t="s">
        <v>466</v>
      </c>
      <c r="B111" s="17" t="s">
        <v>362</v>
      </c>
      <c r="C111" s="17" t="s">
        <v>454</v>
      </c>
      <c r="D111" s="17" t="s">
        <v>412</v>
      </c>
      <c r="E111" s="17" t="s">
        <v>411</v>
      </c>
      <c r="F111" s="111">
        <f>SUM(F112,F116)</f>
        <v>6800000</v>
      </c>
      <c r="G111" s="135">
        <f>SUM(G112,G116)</f>
        <v>300000</v>
      </c>
      <c r="H111" s="135">
        <f t="shared" si="5"/>
        <v>7100000</v>
      </c>
    </row>
    <row r="112" spans="1:8" s="33" customFormat="1" ht="15.75">
      <c r="A112" s="69" t="s">
        <v>467</v>
      </c>
      <c r="B112" s="19" t="s">
        <v>362</v>
      </c>
      <c r="C112" s="19" t="s">
        <v>454</v>
      </c>
      <c r="D112" s="19" t="s">
        <v>455</v>
      </c>
      <c r="E112" s="19" t="s">
        <v>411</v>
      </c>
      <c r="F112" s="112">
        <f>F113</f>
        <v>5700000</v>
      </c>
      <c r="G112" s="136">
        <f>G113</f>
        <v>300000</v>
      </c>
      <c r="H112" s="136">
        <f t="shared" si="5"/>
        <v>6000000</v>
      </c>
    </row>
    <row r="113" spans="1:8" s="33" customFormat="1" ht="46.5" customHeight="1">
      <c r="A113" s="69" t="s">
        <v>55</v>
      </c>
      <c r="B113" s="19" t="s">
        <v>362</v>
      </c>
      <c r="C113" s="19" t="s">
        <v>454</v>
      </c>
      <c r="D113" s="19" t="s">
        <v>455</v>
      </c>
      <c r="E113" s="19" t="s">
        <v>56</v>
      </c>
      <c r="F113" s="112">
        <f>F114</f>
        <v>5700000</v>
      </c>
      <c r="G113" s="136">
        <f>G114</f>
        <v>300000</v>
      </c>
      <c r="H113" s="136">
        <f t="shared" si="5"/>
        <v>6000000</v>
      </c>
    </row>
    <row r="114" spans="1:8" s="33" customFormat="1" ht="15.75">
      <c r="A114" s="69" t="s">
        <v>44</v>
      </c>
      <c r="B114" s="19" t="s">
        <v>362</v>
      </c>
      <c r="C114" s="19" t="s">
        <v>454</v>
      </c>
      <c r="D114" s="19" t="s">
        <v>455</v>
      </c>
      <c r="E114" s="19" t="s">
        <v>45</v>
      </c>
      <c r="F114" s="112">
        <f>SUM(F115)</f>
        <v>5700000</v>
      </c>
      <c r="G114" s="136">
        <f>SUM(G115)</f>
        <v>300000</v>
      </c>
      <c r="H114" s="136">
        <f t="shared" si="5"/>
        <v>6000000</v>
      </c>
    </row>
    <row r="115" spans="1:8" s="33" customFormat="1" ht="47.25">
      <c r="A115" s="69" t="s">
        <v>501</v>
      </c>
      <c r="B115" s="19" t="s">
        <v>362</v>
      </c>
      <c r="C115" s="19" t="s">
        <v>454</v>
      </c>
      <c r="D115" s="19" t="s">
        <v>455</v>
      </c>
      <c r="E115" s="19" t="s">
        <v>46</v>
      </c>
      <c r="F115" s="112">
        <v>5700000</v>
      </c>
      <c r="G115" s="136">
        <v>300000</v>
      </c>
      <c r="H115" s="136">
        <f t="shared" si="5"/>
        <v>6000000</v>
      </c>
    </row>
    <row r="116" spans="1:8" s="33" customFormat="1" ht="15.75">
      <c r="A116" s="69" t="s">
        <v>318</v>
      </c>
      <c r="B116" s="19" t="s">
        <v>362</v>
      </c>
      <c r="C116" s="19" t="s">
        <v>454</v>
      </c>
      <c r="D116" s="19" t="s">
        <v>319</v>
      </c>
      <c r="E116" s="19" t="s">
        <v>411</v>
      </c>
      <c r="F116" s="112">
        <f>SUM(F117,F119)</f>
        <v>1100000</v>
      </c>
      <c r="G116" s="136">
        <f>SUM(G117,G119)</f>
        <v>0</v>
      </c>
      <c r="H116" s="136">
        <f t="shared" si="5"/>
        <v>1100000</v>
      </c>
    </row>
    <row r="117" spans="1:8" s="33" customFormat="1" ht="31.5">
      <c r="A117" s="69" t="s">
        <v>162</v>
      </c>
      <c r="B117" s="19" t="s">
        <v>362</v>
      </c>
      <c r="C117" s="19" t="s">
        <v>454</v>
      </c>
      <c r="D117" s="19" t="s">
        <v>350</v>
      </c>
      <c r="E117" s="19" t="s">
        <v>411</v>
      </c>
      <c r="F117" s="112">
        <f>SUM(F118:F118)</f>
        <v>600000</v>
      </c>
      <c r="G117" s="136">
        <f>SUM(G118:G118)</f>
        <v>0</v>
      </c>
      <c r="H117" s="136">
        <f t="shared" si="5"/>
        <v>600000</v>
      </c>
    </row>
    <row r="118" spans="1:8" s="61" customFormat="1" ht="16.5">
      <c r="A118" s="69" t="s">
        <v>317</v>
      </c>
      <c r="B118" s="19" t="s">
        <v>362</v>
      </c>
      <c r="C118" s="19" t="s">
        <v>454</v>
      </c>
      <c r="D118" s="19" t="s">
        <v>350</v>
      </c>
      <c r="E118" s="19" t="s">
        <v>295</v>
      </c>
      <c r="F118" s="112">
        <v>600000</v>
      </c>
      <c r="G118" s="137"/>
      <c r="H118" s="136">
        <f t="shared" si="5"/>
        <v>600000</v>
      </c>
    </row>
    <row r="119" spans="1:8" s="61" customFormat="1" ht="47.25">
      <c r="A119" s="69" t="s">
        <v>167</v>
      </c>
      <c r="B119" s="19" t="s">
        <v>362</v>
      </c>
      <c r="C119" s="19" t="s">
        <v>454</v>
      </c>
      <c r="D119" s="19" t="s">
        <v>360</v>
      </c>
      <c r="E119" s="19" t="s">
        <v>411</v>
      </c>
      <c r="F119" s="112">
        <f>F120</f>
        <v>500000</v>
      </c>
      <c r="G119" s="137">
        <f>G120</f>
        <v>0</v>
      </c>
      <c r="H119" s="136">
        <f t="shared" si="5"/>
        <v>500000</v>
      </c>
    </row>
    <row r="120" spans="1:8" s="61" customFormat="1" ht="16.5">
      <c r="A120" s="69" t="s">
        <v>317</v>
      </c>
      <c r="B120" s="19" t="s">
        <v>362</v>
      </c>
      <c r="C120" s="19" t="s">
        <v>454</v>
      </c>
      <c r="D120" s="19" t="s">
        <v>360</v>
      </c>
      <c r="E120" s="19" t="s">
        <v>295</v>
      </c>
      <c r="F120" s="112">
        <v>500000</v>
      </c>
      <c r="G120" s="137"/>
      <c r="H120" s="136">
        <f t="shared" si="5"/>
        <v>500000</v>
      </c>
    </row>
    <row r="121" spans="1:25" s="2" customFormat="1" ht="15.75">
      <c r="A121" s="72" t="s">
        <v>484</v>
      </c>
      <c r="B121" s="16" t="s">
        <v>362</v>
      </c>
      <c r="C121" s="16" t="s">
        <v>456</v>
      </c>
      <c r="D121" s="16" t="s">
        <v>412</v>
      </c>
      <c r="E121" s="16" t="s">
        <v>411</v>
      </c>
      <c r="F121" s="110">
        <f>SUM(F122,F151,F156)</f>
        <v>148360000</v>
      </c>
      <c r="G121" s="134">
        <f>SUM(G122,G151,G156)</f>
        <v>4172989</v>
      </c>
      <c r="H121" s="134">
        <f t="shared" si="5"/>
        <v>152532989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s="1" customFormat="1" ht="16.5" customHeight="1">
      <c r="A122" s="68" t="s">
        <v>538</v>
      </c>
      <c r="B122" s="17" t="s">
        <v>362</v>
      </c>
      <c r="C122" s="17" t="s">
        <v>457</v>
      </c>
      <c r="D122" s="17" t="s">
        <v>412</v>
      </c>
      <c r="E122" s="17" t="s">
        <v>411</v>
      </c>
      <c r="F122" s="111">
        <f>SUM(F123,F129)</f>
        <v>137160000</v>
      </c>
      <c r="G122" s="135">
        <f>SUM(G123,G129)</f>
        <v>1073619</v>
      </c>
      <c r="H122" s="135">
        <f t="shared" si="5"/>
        <v>138233619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s="7" customFormat="1" ht="18.75" customHeight="1">
      <c r="A123" s="69" t="s">
        <v>318</v>
      </c>
      <c r="B123" s="20" t="s">
        <v>362</v>
      </c>
      <c r="C123" s="19" t="s">
        <v>457</v>
      </c>
      <c r="D123" s="19" t="s">
        <v>319</v>
      </c>
      <c r="E123" s="19" t="s">
        <v>411</v>
      </c>
      <c r="F123" s="112">
        <f aca="true" t="shared" si="9" ref="F123:G127">F124</f>
        <v>200000</v>
      </c>
      <c r="G123" s="136">
        <f t="shared" si="9"/>
        <v>0</v>
      </c>
      <c r="H123" s="136">
        <f t="shared" si="5"/>
        <v>200000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 s="7" customFormat="1" ht="15.75">
      <c r="A124" s="73" t="s">
        <v>160</v>
      </c>
      <c r="B124" s="20" t="s">
        <v>362</v>
      </c>
      <c r="C124" s="19" t="s">
        <v>457</v>
      </c>
      <c r="D124" s="19" t="s">
        <v>351</v>
      </c>
      <c r="E124" s="19" t="s">
        <v>411</v>
      </c>
      <c r="F124" s="112">
        <f t="shared" si="9"/>
        <v>200000</v>
      </c>
      <c r="G124" s="136">
        <f t="shared" si="9"/>
        <v>0</v>
      </c>
      <c r="H124" s="136">
        <f t="shared" si="5"/>
        <v>200000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s="7" customFormat="1" ht="31.5">
      <c r="A125" s="73" t="s">
        <v>290</v>
      </c>
      <c r="B125" s="20" t="s">
        <v>362</v>
      </c>
      <c r="C125" s="19" t="s">
        <v>457</v>
      </c>
      <c r="D125" s="19" t="s">
        <v>291</v>
      </c>
      <c r="E125" s="19" t="s">
        <v>411</v>
      </c>
      <c r="F125" s="112">
        <f t="shared" si="9"/>
        <v>200000</v>
      </c>
      <c r="G125" s="136">
        <f t="shared" si="9"/>
        <v>0</v>
      </c>
      <c r="H125" s="136">
        <f t="shared" si="5"/>
        <v>200000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s="7" customFormat="1" ht="46.5" customHeight="1">
      <c r="A126" s="73" t="s">
        <v>55</v>
      </c>
      <c r="B126" s="20" t="s">
        <v>362</v>
      </c>
      <c r="C126" s="19" t="s">
        <v>457</v>
      </c>
      <c r="D126" s="19" t="s">
        <v>291</v>
      </c>
      <c r="E126" s="19" t="s">
        <v>56</v>
      </c>
      <c r="F126" s="112">
        <f t="shared" si="9"/>
        <v>200000</v>
      </c>
      <c r="G126" s="136">
        <f t="shared" si="9"/>
        <v>0</v>
      </c>
      <c r="H126" s="136">
        <f t="shared" si="5"/>
        <v>200000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s="7" customFormat="1" ht="15.75">
      <c r="A127" s="69" t="s">
        <v>44</v>
      </c>
      <c r="B127" s="19" t="s">
        <v>362</v>
      </c>
      <c r="C127" s="19" t="s">
        <v>457</v>
      </c>
      <c r="D127" s="19" t="s">
        <v>291</v>
      </c>
      <c r="E127" s="19" t="s">
        <v>45</v>
      </c>
      <c r="F127" s="112">
        <f t="shared" si="9"/>
        <v>200000</v>
      </c>
      <c r="G127" s="136">
        <f t="shared" si="9"/>
        <v>0</v>
      </c>
      <c r="H127" s="136">
        <f t="shared" si="5"/>
        <v>200000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s="7" customFormat="1" ht="47.25">
      <c r="A128" s="69" t="s">
        <v>501</v>
      </c>
      <c r="B128" s="19" t="s">
        <v>362</v>
      </c>
      <c r="C128" s="19" t="s">
        <v>457</v>
      </c>
      <c r="D128" s="19" t="s">
        <v>291</v>
      </c>
      <c r="E128" s="19" t="s">
        <v>46</v>
      </c>
      <c r="F128" s="112">
        <v>200000</v>
      </c>
      <c r="G128" s="136"/>
      <c r="H128" s="136">
        <f t="shared" si="5"/>
        <v>200000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s="7" customFormat="1" ht="31.5">
      <c r="A129" s="69" t="s">
        <v>274</v>
      </c>
      <c r="B129" s="19" t="s">
        <v>362</v>
      </c>
      <c r="C129" s="19" t="s">
        <v>457</v>
      </c>
      <c r="D129" s="19" t="s">
        <v>275</v>
      </c>
      <c r="E129" s="19" t="s">
        <v>411</v>
      </c>
      <c r="F129" s="112">
        <f>SUM(F130,F135,F140)</f>
        <v>136960000</v>
      </c>
      <c r="G129" s="136">
        <f>SUM(G130,G135,G140)</f>
        <v>1073619</v>
      </c>
      <c r="H129" s="136">
        <f t="shared" si="5"/>
        <v>138033619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s="7" customFormat="1" ht="31.5">
      <c r="A130" s="69" t="s">
        <v>168</v>
      </c>
      <c r="B130" s="20" t="s">
        <v>362</v>
      </c>
      <c r="C130" s="19" t="s">
        <v>457</v>
      </c>
      <c r="D130" s="19" t="s">
        <v>151</v>
      </c>
      <c r="E130" s="19" t="s">
        <v>411</v>
      </c>
      <c r="F130" s="112">
        <f>F131</f>
        <v>43462000</v>
      </c>
      <c r="G130" s="136">
        <f>G131</f>
        <v>0</v>
      </c>
      <c r="H130" s="136">
        <f t="shared" si="5"/>
        <v>43462000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s="7" customFormat="1" ht="45" customHeight="1">
      <c r="A131" s="69" t="s">
        <v>55</v>
      </c>
      <c r="B131" s="20" t="s">
        <v>362</v>
      </c>
      <c r="C131" s="19" t="s">
        <v>457</v>
      </c>
      <c r="D131" s="19" t="s">
        <v>151</v>
      </c>
      <c r="E131" s="19" t="s">
        <v>56</v>
      </c>
      <c r="F131" s="112">
        <f>F132</f>
        <v>43462000</v>
      </c>
      <c r="G131" s="112">
        <f>G132</f>
        <v>0</v>
      </c>
      <c r="H131" s="136">
        <f t="shared" si="5"/>
        <v>43462000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s="9" customFormat="1" ht="15.75">
      <c r="A132" s="69" t="s">
        <v>44</v>
      </c>
      <c r="B132" s="19" t="s">
        <v>362</v>
      </c>
      <c r="C132" s="19" t="s">
        <v>457</v>
      </c>
      <c r="D132" s="19" t="s">
        <v>151</v>
      </c>
      <c r="E132" s="19" t="s">
        <v>45</v>
      </c>
      <c r="F132" s="112">
        <f>SUM(F133:F134)</f>
        <v>43462000</v>
      </c>
      <c r="G132" s="136">
        <f>SUM(G133:G134)</f>
        <v>0</v>
      </c>
      <c r="H132" s="136">
        <f t="shared" si="5"/>
        <v>43462000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s="9" customFormat="1" ht="45.75" customHeight="1">
      <c r="A133" s="69" t="s">
        <v>501</v>
      </c>
      <c r="B133" s="19" t="s">
        <v>362</v>
      </c>
      <c r="C133" s="19" t="s">
        <v>457</v>
      </c>
      <c r="D133" s="19" t="s">
        <v>151</v>
      </c>
      <c r="E133" s="19" t="s">
        <v>46</v>
      </c>
      <c r="F133" s="112">
        <v>42662000</v>
      </c>
      <c r="G133" s="136"/>
      <c r="H133" s="136">
        <f t="shared" si="5"/>
        <v>42662000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s="9" customFormat="1" ht="19.5" customHeight="1">
      <c r="A134" s="69" t="s">
        <v>47</v>
      </c>
      <c r="B134" s="19" t="s">
        <v>362</v>
      </c>
      <c r="C134" s="19" t="s">
        <v>457</v>
      </c>
      <c r="D134" s="19" t="s">
        <v>151</v>
      </c>
      <c r="E134" s="19" t="s">
        <v>48</v>
      </c>
      <c r="F134" s="112">
        <v>800000</v>
      </c>
      <c r="G134" s="136"/>
      <c r="H134" s="136">
        <f t="shared" si="5"/>
        <v>800000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s="9" customFormat="1" ht="31.5" customHeight="1">
      <c r="A135" s="69" t="s">
        <v>169</v>
      </c>
      <c r="B135" s="20" t="s">
        <v>362</v>
      </c>
      <c r="C135" s="19" t="s">
        <v>457</v>
      </c>
      <c r="D135" s="19" t="s">
        <v>152</v>
      </c>
      <c r="E135" s="19" t="s">
        <v>411</v>
      </c>
      <c r="F135" s="112">
        <f>F136</f>
        <v>17002000</v>
      </c>
      <c r="G135" s="136">
        <f>G136</f>
        <v>-300000</v>
      </c>
      <c r="H135" s="136">
        <f t="shared" si="5"/>
        <v>16702000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s="9" customFormat="1" ht="46.5" customHeight="1">
      <c r="A136" s="69" t="s">
        <v>55</v>
      </c>
      <c r="B136" s="20" t="s">
        <v>362</v>
      </c>
      <c r="C136" s="19" t="s">
        <v>457</v>
      </c>
      <c r="D136" s="19" t="s">
        <v>152</v>
      </c>
      <c r="E136" s="19" t="s">
        <v>56</v>
      </c>
      <c r="F136" s="112">
        <f>F137</f>
        <v>17002000</v>
      </c>
      <c r="G136" s="136">
        <f>G137</f>
        <v>-300000</v>
      </c>
      <c r="H136" s="136">
        <f t="shared" si="5"/>
        <v>16702000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s="9" customFormat="1" ht="15" customHeight="1">
      <c r="A137" s="69" t="s">
        <v>44</v>
      </c>
      <c r="B137" s="19" t="s">
        <v>362</v>
      </c>
      <c r="C137" s="19" t="s">
        <v>457</v>
      </c>
      <c r="D137" s="19" t="s">
        <v>152</v>
      </c>
      <c r="E137" s="19" t="s">
        <v>45</v>
      </c>
      <c r="F137" s="112">
        <f>SUM(F138:F139)</f>
        <v>17002000</v>
      </c>
      <c r="G137" s="136">
        <f>SUM(G138:G139)</f>
        <v>-300000</v>
      </c>
      <c r="H137" s="136">
        <f t="shared" si="5"/>
        <v>16702000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s="9" customFormat="1" ht="50.25" customHeight="1">
      <c r="A138" s="69" t="s">
        <v>501</v>
      </c>
      <c r="B138" s="19" t="s">
        <v>362</v>
      </c>
      <c r="C138" s="19" t="s">
        <v>457</v>
      </c>
      <c r="D138" s="19" t="s">
        <v>152</v>
      </c>
      <c r="E138" s="19" t="s">
        <v>46</v>
      </c>
      <c r="F138" s="112">
        <v>16752000</v>
      </c>
      <c r="G138" s="136">
        <v>-300000</v>
      </c>
      <c r="H138" s="136">
        <f t="shared" si="5"/>
        <v>16452000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s="9" customFormat="1" ht="15" customHeight="1">
      <c r="A139" s="69" t="s">
        <v>47</v>
      </c>
      <c r="B139" s="19" t="s">
        <v>362</v>
      </c>
      <c r="C139" s="19" t="s">
        <v>457</v>
      </c>
      <c r="D139" s="19" t="s">
        <v>152</v>
      </c>
      <c r="E139" s="19" t="s">
        <v>48</v>
      </c>
      <c r="F139" s="112">
        <v>250000</v>
      </c>
      <c r="G139" s="136"/>
      <c r="H139" s="136">
        <f t="shared" si="5"/>
        <v>250000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s="9" customFormat="1" ht="47.25">
      <c r="A140" s="69" t="s">
        <v>170</v>
      </c>
      <c r="B140" s="19" t="s">
        <v>362</v>
      </c>
      <c r="C140" s="19" t="s">
        <v>457</v>
      </c>
      <c r="D140" s="19" t="s">
        <v>256</v>
      </c>
      <c r="E140" s="19" t="s">
        <v>411</v>
      </c>
      <c r="F140" s="112">
        <f>SUM(F141,F142,F149)</f>
        <v>76496000</v>
      </c>
      <c r="G140" s="136">
        <f>SUM(G141,G142,G149)</f>
        <v>1373619</v>
      </c>
      <c r="H140" s="136">
        <f t="shared" si="5"/>
        <v>77869619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s="9" customFormat="1" ht="18" customHeight="1">
      <c r="A141" s="69" t="s">
        <v>317</v>
      </c>
      <c r="B141" s="19" t="s">
        <v>362</v>
      </c>
      <c r="C141" s="19" t="s">
        <v>457</v>
      </c>
      <c r="D141" s="19" t="s">
        <v>256</v>
      </c>
      <c r="E141" s="19" t="s">
        <v>295</v>
      </c>
      <c r="F141" s="112">
        <v>5000000</v>
      </c>
      <c r="G141" s="136">
        <f>-596141-8251-18000-2000-13847-79429-33000-49681-10000-25000-24750-65000-150024-214000-249500-10385-41100-49760</f>
        <v>-1639868</v>
      </c>
      <c r="H141" s="136">
        <f t="shared" si="5"/>
        <v>3360132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s="7" customFormat="1" ht="48.75" customHeight="1">
      <c r="A142" s="69" t="s">
        <v>55</v>
      </c>
      <c r="B142" s="19" t="s">
        <v>362</v>
      </c>
      <c r="C142" s="19" t="s">
        <v>457</v>
      </c>
      <c r="D142" s="19" t="s">
        <v>256</v>
      </c>
      <c r="E142" s="19" t="s">
        <v>56</v>
      </c>
      <c r="F142" s="112">
        <f>SUM(F143,F146)</f>
        <v>68396000</v>
      </c>
      <c r="G142" s="136">
        <f>SUM(G143,G146)</f>
        <v>2796936</v>
      </c>
      <c r="H142" s="136">
        <f t="shared" si="5"/>
        <v>71192936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s="7" customFormat="1" ht="18.75" customHeight="1">
      <c r="A143" s="69" t="s">
        <v>44</v>
      </c>
      <c r="B143" s="19" t="s">
        <v>362</v>
      </c>
      <c r="C143" s="19" t="s">
        <v>457</v>
      </c>
      <c r="D143" s="19" t="s">
        <v>256</v>
      </c>
      <c r="E143" s="19" t="s">
        <v>45</v>
      </c>
      <c r="F143" s="112">
        <f>SUM(F144:F145)</f>
        <v>28694000</v>
      </c>
      <c r="G143" s="136">
        <f>SUM(G144:G145)</f>
        <v>2391623</v>
      </c>
      <c r="H143" s="136">
        <f t="shared" si="5"/>
        <v>31085623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s="7" customFormat="1" ht="48" customHeight="1">
      <c r="A144" s="69" t="s">
        <v>501</v>
      </c>
      <c r="B144" s="19" t="s">
        <v>362</v>
      </c>
      <c r="C144" s="19" t="s">
        <v>457</v>
      </c>
      <c r="D144" s="19" t="s">
        <v>256</v>
      </c>
      <c r="E144" s="19" t="s">
        <v>46</v>
      </c>
      <c r="F144" s="112">
        <v>27044000</v>
      </c>
      <c r="G144" s="136">
        <f>540000+400000+300000</f>
        <v>1240000</v>
      </c>
      <c r="H144" s="136">
        <f t="shared" si="5"/>
        <v>28284000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s="7" customFormat="1" ht="17.25" customHeight="1">
      <c r="A145" s="69" t="s">
        <v>47</v>
      </c>
      <c r="B145" s="19" t="s">
        <v>362</v>
      </c>
      <c r="C145" s="19" t="s">
        <v>457</v>
      </c>
      <c r="D145" s="19" t="s">
        <v>256</v>
      </c>
      <c r="E145" s="19" t="s">
        <v>48</v>
      </c>
      <c r="F145" s="112">
        <f>1400000+200000+50000</f>
        <v>1650000</v>
      </c>
      <c r="G145" s="136">
        <f>596141+13847+33000+10000+214000+24750+249500+10385</f>
        <v>1151623</v>
      </c>
      <c r="H145" s="136">
        <f t="shared" si="5"/>
        <v>2801623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s="7" customFormat="1" ht="17.25" customHeight="1">
      <c r="A146" s="69" t="s">
        <v>49</v>
      </c>
      <c r="B146" s="19" t="s">
        <v>362</v>
      </c>
      <c r="C146" s="19" t="s">
        <v>457</v>
      </c>
      <c r="D146" s="19" t="s">
        <v>256</v>
      </c>
      <c r="E146" s="19" t="s">
        <v>50</v>
      </c>
      <c r="F146" s="112">
        <f>SUM(F147:F148)</f>
        <v>39702000</v>
      </c>
      <c r="G146" s="136">
        <f>SUM(G147:G148)</f>
        <v>405313</v>
      </c>
      <c r="H146" s="136">
        <f t="shared" si="5"/>
        <v>40107313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s="7" customFormat="1" ht="48.75" customHeight="1">
      <c r="A147" s="69" t="s">
        <v>502</v>
      </c>
      <c r="B147" s="19" t="s">
        <v>362</v>
      </c>
      <c r="C147" s="19" t="s">
        <v>457</v>
      </c>
      <c r="D147" s="19" t="s">
        <v>256</v>
      </c>
      <c r="E147" s="19" t="s">
        <v>52</v>
      </c>
      <c r="F147" s="112">
        <v>38702000</v>
      </c>
      <c r="G147" s="136"/>
      <c r="H147" s="136">
        <f t="shared" si="5"/>
        <v>38702000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s="7" customFormat="1" ht="14.25" customHeight="1">
      <c r="A148" s="69" t="s">
        <v>51</v>
      </c>
      <c r="B148" s="19" t="s">
        <v>362</v>
      </c>
      <c r="C148" s="19" t="s">
        <v>457</v>
      </c>
      <c r="D148" s="19" t="s">
        <v>256</v>
      </c>
      <c r="E148" s="19" t="s">
        <v>53</v>
      </c>
      <c r="F148" s="112">
        <v>1000000</v>
      </c>
      <c r="G148" s="136">
        <f>20000+79429+150024+65000+41100+49760</f>
        <v>405313</v>
      </c>
      <c r="H148" s="136">
        <f t="shared" si="5"/>
        <v>1405313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s="7" customFormat="1" ht="18" customHeight="1">
      <c r="A149" s="69" t="s">
        <v>41</v>
      </c>
      <c r="B149" s="19" t="s">
        <v>362</v>
      </c>
      <c r="C149" s="19" t="s">
        <v>457</v>
      </c>
      <c r="D149" s="19" t="s">
        <v>256</v>
      </c>
      <c r="E149" s="19" t="s">
        <v>40</v>
      </c>
      <c r="F149" s="112">
        <f>F150</f>
        <v>3100000</v>
      </c>
      <c r="G149" s="136">
        <f>G150</f>
        <v>216551</v>
      </c>
      <c r="H149" s="136">
        <f t="shared" si="5"/>
        <v>3316551</v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s="7" customFormat="1" ht="46.5" customHeight="1">
      <c r="A150" s="69" t="s">
        <v>42</v>
      </c>
      <c r="B150" s="19" t="s">
        <v>362</v>
      </c>
      <c r="C150" s="19" t="s">
        <v>457</v>
      </c>
      <c r="D150" s="19" t="s">
        <v>256</v>
      </c>
      <c r="E150" s="19" t="s">
        <v>43</v>
      </c>
      <c r="F150" s="112">
        <f>2100000+1000000</f>
        <v>3100000</v>
      </c>
      <c r="G150" s="136">
        <f>8251+208300</f>
        <v>216551</v>
      </c>
      <c r="H150" s="136">
        <f t="shared" si="5"/>
        <v>3316551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s="12" customFormat="1" ht="18" customHeight="1">
      <c r="A151" s="68" t="s">
        <v>468</v>
      </c>
      <c r="B151" s="17" t="s">
        <v>362</v>
      </c>
      <c r="C151" s="17" t="s">
        <v>460</v>
      </c>
      <c r="D151" s="17" t="s">
        <v>412</v>
      </c>
      <c r="E151" s="17" t="s">
        <v>411</v>
      </c>
      <c r="F151" s="111">
        <f aca="true" t="shared" si="10" ref="F151:G154">F152</f>
        <v>1600000</v>
      </c>
      <c r="G151" s="135">
        <f t="shared" si="10"/>
        <v>25000</v>
      </c>
      <c r="H151" s="135">
        <f t="shared" si="5"/>
        <v>1625000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s="103" customFormat="1" ht="31.5">
      <c r="A152" s="69" t="s">
        <v>274</v>
      </c>
      <c r="B152" s="19" t="s">
        <v>362</v>
      </c>
      <c r="C152" s="19" t="s">
        <v>460</v>
      </c>
      <c r="D152" s="19" t="s">
        <v>275</v>
      </c>
      <c r="E152" s="19" t="s">
        <v>411</v>
      </c>
      <c r="F152" s="112">
        <f t="shared" si="10"/>
        <v>1600000</v>
      </c>
      <c r="G152" s="136">
        <f t="shared" si="10"/>
        <v>25000</v>
      </c>
      <c r="H152" s="136">
        <f t="shared" si="5"/>
        <v>1625000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s="103" customFormat="1" ht="47.25">
      <c r="A153" s="69" t="s">
        <v>170</v>
      </c>
      <c r="B153" s="19" t="s">
        <v>362</v>
      </c>
      <c r="C153" s="19" t="s">
        <v>460</v>
      </c>
      <c r="D153" s="19" t="s">
        <v>256</v>
      </c>
      <c r="E153" s="19" t="s">
        <v>411</v>
      </c>
      <c r="F153" s="112">
        <f t="shared" si="10"/>
        <v>1600000</v>
      </c>
      <c r="G153" s="136">
        <f t="shared" si="10"/>
        <v>25000</v>
      </c>
      <c r="H153" s="136">
        <f t="shared" si="5"/>
        <v>1625000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s="103" customFormat="1" ht="15.75" customHeight="1">
      <c r="A154" s="69" t="s">
        <v>41</v>
      </c>
      <c r="B154" s="19" t="s">
        <v>362</v>
      </c>
      <c r="C154" s="19" t="s">
        <v>460</v>
      </c>
      <c r="D154" s="19" t="s">
        <v>256</v>
      </c>
      <c r="E154" s="19" t="s">
        <v>40</v>
      </c>
      <c r="F154" s="112">
        <f t="shared" si="10"/>
        <v>1600000</v>
      </c>
      <c r="G154" s="136">
        <f t="shared" si="10"/>
        <v>25000</v>
      </c>
      <c r="H154" s="136">
        <f t="shared" si="5"/>
        <v>1625000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s="103" customFormat="1" ht="48" customHeight="1">
      <c r="A155" s="69" t="s">
        <v>42</v>
      </c>
      <c r="B155" s="19" t="s">
        <v>362</v>
      </c>
      <c r="C155" s="19" t="s">
        <v>460</v>
      </c>
      <c r="D155" s="19" t="s">
        <v>256</v>
      </c>
      <c r="E155" s="19" t="s">
        <v>43</v>
      </c>
      <c r="F155" s="112">
        <v>1600000</v>
      </c>
      <c r="G155" s="136">
        <v>25000</v>
      </c>
      <c r="H155" s="136">
        <f t="shared" si="5"/>
        <v>1625000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s="12" customFormat="1" ht="18" customHeight="1">
      <c r="A156" s="68" t="s">
        <v>485</v>
      </c>
      <c r="B156" s="17" t="s">
        <v>362</v>
      </c>
      <c r="C156" s="17" t="s">
        <v>21</v>
      </c>
      <c r="D156" s="17" t="s">
        <v>412</v>
      </c>
      <c r="E156" s="17" t="s">
        <v>411</v>
      </c>
      <c r="F156" s="111">
        <v>9600000</v>
      </c>
      <c r="G156" s="111">
        <f>G157+G160</f>
        <v>3074370</v>
      </c>
      <c r="H156" s="135">
        <f t="shared" si="5"/>
        <v>12674370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s="103" customFormat="1" ht="47.25">
      <c r="A157" s="69" t="s">
        <v>218</v>
      </c>
      <c r="B157" s="19" t="s">
        <v>362</v>
      </c>
      <c r="C157" s="19" t="s">
        <v>21</v>
      </c>
      <c r="D157" s="19" t="s">
        <v>342</v>
      </c>
      <c r="E157" s="19" t="s">
        <v>411</v>
      </c>
      <c r="F157" s="112">
        <f>F158</f>
        <v>0</v>
      </c>
      <c r="G157" s="136">
        <f>G158</f>
        <v>2578370</v>
      </c>
      <c r="H157" s="136">
        <f t="shared" si="5"/>
        <v>2578370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s="103" customFormat="1" ht="18" customHeight="1">
      <c r="A158" s="69" t="s">
        <v>343</v>
      </c>
      <c r="B158" s="19" t="s">
        <v>362</v>
      </c>
      <c r="C158" s="19" t="s">
        <v>21</v>
      </c>
      <c r="D158" s="19" t="s">
        <v>344</v>
      </c>
      <c r="E158" s="19" t="s">
        <v>411</v>
      </c>
      <c r="F158" s="112">
        <f>F159</f>
        <v>0</v>
      </c>
      <c r="G158" s="136">
        <f>G159</f>
        <v>2578370</v>
      </c>
      <c r="H158" s="136">
        <f t="shared" si="5"/>
        <v>2578370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s="103" customFormat="1" ht="18" customHeight="1">
      <c r="A159" s="69" t="s">
        <v>317</v>
      </c>
      <c r="B159" s="19" t="s">
        <v>362</v>
      </c>
      <c r="C159" s="19" t="s">
        <v>21</v>
      </c>
      <c r="D159" s="19" t="s">
        <v>344</v>
      </c>
      <c r="E159" s="19" t="s">
        <v>295</v>
      </c>
      <c r="F159" s="112"/>
      <c r="G159" s="136">
        <v>2578370</v>
      </c>
      <c r="H159" s="136">
        <f t="shared" si="5"/>
        <v>2578370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s="103" customFormat="1" ht="31.5">
      <c r="A160" s="74" t="s">
        <v>294</v>
      </c>
      <c r="B160" s="20" t="s">
        <v>362</v>
      </c>
      <c r="C160" s="19" t="s">
        <v>21</v>
      </c>
      <c r="D160" s="26" t="s">
        <v>461</v>
      </c>
      <c r="E160" s="26" t="s">
        <v>411</v>
      </c>
      <c r="F160" s="112">
        <f>F161</f>
        <v>9600000</v>
      </c>
      <c r="G160" s="136">
        <f>G161</f>
        <v>496000</v>
      </c>
      <c r="H160" s="136">
        <f t="shared" si="5"/>
        <v>10096000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s="103" customFormat="1" ht="16.5" customHeight="1">
      <c r="A161" s="74" t="s">
        <v>293</v>
      </c>
      <c r="B161" s="20" t="s">
        <v>362</v>
      </c>
      <c r="C161" s="19" t="s">
        <v>21</v>
      </c>
      <c r="D161" s="26" t="s">
        <v>461</v>
      </c>
      <c r="E161" s="19" t="s">
        <v>424</v>
      </c>
      <c r="F161" s="112">
        <v>9600000</v>
      </c>
      <c r="G161" s="136">
        <v>496000</v>
      </c>
      <c r="H161" s="136">
        <f t="shared" si="5"/>
        <v>10096000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1:25" s="14" customFormat="1" ht="15.75" customHeight="1">
      <c r="A162" s="71" t="s">
        <v>437</v>
      </c>
      <c r="B162" s="52" t="s">
        <v>363</v>
      </c>
      <c r="C162" s="52"/>
      <c r="D162" s="52"/>
      <c r="E162" s="52"/>
      <c r="F162" s="109">
        <f>SUM(F163,F177,F230,F235)</f>
        <v>273500000</v>
      </c>
      <c r="G162" s="134">
        <f>SUM(G163,G177,G230,G235)</f>
        <v>82275928</v>
      </c>
      <c r="H162" s="134">
        <f t="shared" si="5"/>
        <v>355775928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s="14" customFormat="1" ht="15.75">
      <c r="A163" s="72" t="s">
        <v>430</v>
      </c>
      <c r="B163" s="21" t="s">
        <v>363</v>
      </c>
      <c r="C163" s="16" t="s">
        <v>413</v>
      </c>
      <c r="D163" s="16" t="s">
        <v>412</v>
      </c>
      <c r="E163" s="16" t="s">
        <v>411</v>
      </c>
      <c r="F163" s="110">
        <f>F164</f>
        <v>25000000</v>
      </c>
      <c r="G163" s="134">
        <f>G164</f>
        <v>49286128</v>
      </c>
      <c r="H163" s="134">
        <f aca="true" t="shared" si="11" ref="H163:H234">SUM(F163:G163)</f>
        <v>74286128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s="12" customFormat="1" ht="15.75">
      <c r="A164" s="68" t="s">
        <v>534</v>
      </c>
      <c r="B164" s="22" t="s">
        <v>363</v>
      </c>
      <c r="C164" s="22" t="s">
        <v>535</v>
      </c>
      <c r="D164" s="22" t="s">
        <v>412</v>
      </c>
      <c r="E164" s="22" t="s">
        <v>411</v>
      </c>
      <c r="F164" s="111">
        <f>SUM(F165,F168,F174)</f>
        <v>25000000</v>
      </c>
      <c r="G164" s="111">
        <f>SUM(G165,G168,G174)</f>
        <v>49286128</v>
      </c>
      <c r="H164" s="135">
        <f t="shared" si="11"/>
        <v>74286128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s="103" customFormat="1" ht="15.75">
      <c r="A165" s="69" t="s">
        <v>329</v>
      </c>
      <c r="B165" s="19" t="s">
        <v>363</v>
      </c>
      <c r="C165" s="19" t="s">
        <v>535</v>
      </c>
      <c r="D165" s="19" t="s">
        <v>330</v>
      </c>
      <c r="E165" s="19" t="s">
        <v>411</v>
      </c>
      <c r="F165" s="112">
        <f>F166</f>
        <v>15000000</v>
      </c>
      <c r="G165" s="136">
        <f>G166</f>
        <v>0</v>
      </c>
      <c r="H165" s="136">
        <f t="shared" si="11"/>
        <v>15000000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s="103" customFormat="1" ht="45" customHeight="1">
      <c r="A166" s="69" t="s">
        <v>505</v>
      </c>
      <c r="B166" s="19" t="s">
        <v>363</v>
      </c>
      <c r="C166" s="19" t="s">
        <v>535</v>
      </c>
      <c r="D166" s="19" t="s">
        <v>504</v>
      </c>
      <c r="E166" s="63" t="s">
        <v>411</v>
      </c>
      <c r="F166" s="112">
        <f>F167</f>
        <v>15000000</v>
      </c>
      <c r="G166" s="136">
        <f>G167</f>
        <v>0</v>
      </c>
      <c r="H166" s="136">
        <f t="shared" si="11"/>
        <v>15000000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s="103" customFormat="1" ht="15.75">
      <c r="A167" s="69" t="s">
        <v>54</v>
      </c>
      <c r="B167" s="19" t="s">
        <v>363</v>
      </c>
      <c r="C167" s="19" t="s">
        <v>535</v>
      </c>
      <c r="D167" s="19" t="s">
        <v>504</v>
      </c>
      <c r="E167" s="63" t="s">
        <v>422</v>
      </c>
      <c r="F167" s="112">
        <v>15000000</v>
      </c>
      <c r="G167" s="136"/>
      <c r="H167" s="136">
        <f t="shared" si="11"/>
        <v>15000000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s="103" customFormat="1" ht="15.75">
      <c r="A168" s="69" t="s">
        <v>327</v>
      </c>
      <c r="B168" s="19" t="s">
        <v>363</v>
      </c>
      <c r="C168" s="19" t="s">
        <v>535</v>
      </c>
      <c r="D168" s="19" t="s">
        <v>315</v>
      </c>
      <c r="E168" s="63" t="s">
        <v>411</v>
      </c>
      <c r="F168" s="112">
        <f>F169</f>
        <v>0</v>
      </c>
      <c r="G168" s="112">
        <f>G169</f>
        <v>29286128</v>
      </c>
      <c r="H168" s="136">
        <f t="shared" si="11"/>
        <v>29286128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s="103" customFormat="1" ht="47.25">
      <c r="A169" s="69" t="s">
        <v>238</v>
      </c>
      <c r="B169" s="19" t="s">
        <v>363</v>
      </c>
      <c r="C169" s="19" t="s">
        <v>535</v>
      </c>
      <c r="D169" s="19" t="s">
        <v>236</v>
      </c>
      <c r="E169" s="63" t="s">
        <v>411</v>
      </c>
      <c r="F169" s="112">
        <f>SUM(F170,F172)</f>
        <v>0</v>
      </c>
      <c r="G169" s="112">
        <f>SUM(G170,G172)</f>
        <v>29286128</v>
      </c>
      <c r="H169" s="136">
        <f t="shared" si="11"/>
        <v>29286128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s="103" customFormat="1" ht="31.5">
      <c r="A170" s="69" t="s">
        <v>239</v>
      </c>
      <c r="B170" s="19" t="s">
        <v>363</v>
      </c>
      <c r="C170" s="19" t="s">
        <v>535</v>
      </c>
      <c r="D170" s="19" t="s">
        <v>237</v>
      </c>
      <c r="E170" s="63" t="s">
        <v>411</v>
      </c>
      <c r="F170" s="112">
        <f>F171</f>
        <v>0</v>
      </c>
      <c r="G170" s="112">
        <f>G171</f>
        <v>11075862</v>
      </c>
      <c r="H170" s="136">
        <f t="shared" si="11"/>
        <v>11075862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s="103" customFormat="1" ht="15.75">
      <c r="A171" s="69" t="s">
        <v>54</v>
      </c>
      <c r="B171" s="19" t="s">
        <v>363</v>
      </c>
      <c r="C171" s="19" t="s">
        <v>535</v>
      </c>
      <c r="D171" s="19" t="s">
        <v>237</v>
      </c>
      <c r="E171" s="63" t="s">
        <v>422</v>
      </c>
      <c r="F171" s="112"/>
      <c r="G171" s="136">
        <v>11075862</v>
      </c>
      <c r="H171" s="136">
        <f t="shared" si="11"/>
        <v>11075862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s="103" customFormat="1" ht="31.5">
      <c r="A172" s="69" t="s">
        <v>241</v>
      </c>
      <c r="B172" s="19" t="s">
        <v>363</v>
      </c>
      <c r="C172" s="19" t="s">
        <v>535</v>
      </c>
      <c r="D172" s="19" t="s">
        <v>240</v>
      </c>
      <c r="E172" s="63" t="s">
        <v>411</v>
      </c>
      <c r="F172" s="112">
        <f>F173</f>
        <v>0</v>
      </c>
      <c r="G172" s="112">
        <f>G173</f>
        <v>18210266</v>
      </c>
      <c r="H172" s="136">
        <f t="shared" si="11"/>
        <v>18210266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1:25" s="103" customFormat="1" ht="15.75">
      <c r="A173" s="69" t="s">
        <v>54</v>
      </c>
      <c r="B173" s="19" t="s">
        <v>363</v>
      </c>
      <c r="C173" s="19" t="s">
        <v>535</v>
      </c>
      <c r="D173" s="19" t="s">
        <v>240</v>
      </c>
      <c r="E173" s="63" t="s">
        <v>422</v>
      </c>
      <c r="F173" s="112"/>
      <c r="G173" s="136">
        <v>18210266</v>
      </c>
      <c r="H173" s="136">
        <f t="shared" si="11"/>
        <v>18210266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s="103" customFormat="1" ht="15.75">
      <c r="A174" s="69" t="s">
        <v>318</v>
      </c>
      <c r="B174" s="23">
        <v>841</v>
      </c>
      <c r="C174" s="19" t="s">
        <v>535</v>
      </c>
      <c r="D174" s="19" t="s">
        <v>319</v>
      </c>
      <c r="E174" s="63" t="s">
        <v>411</v>
      </c>
      <c r="F174" s="112">
        <f>F175</f>
        <v>10000000</v>
      </c>
      <c r="G174" s="136">
        <f>G175</f>
        <v>20000000</v>
      </c>
      <c r="H174" s="136">
        <f t="shared" si="11"/>
        <v>30000000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s="103" customFormat="1" ht="32.25" customHeight="1">
      <c r="A175" s="69" t="s">
        <v>195</v>
      </c>
      <c r="B175" s="23">
        <v>841</v>
      </c>
      <c r="C175" s="19" t="s">
        <v>535</v>
      </c>
      <c r="D175" s="19" t="s">
        <v>257</v>
      </c>
      <c r="E175" s="19" t="s">
        <v>411</v>
      </c>
      <c r="F175" s="112">
        <f>F176</f>
        <v>10000000</v>
      </c>
      <c r="G175" s="136">
        <f>G176</f>
        <v>20000000</v>
      </c>
      <c r="H175" s="136">
        <f t="shared" si="11"/>
        <v>30000000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s="103" customFormat="1" ht="15" customHeight="1">
      <c r="A176" s="69" t="s">
        <v>54</v>
      </c>
      <c r="B176" s="19" t="s">
        <v>363</v>
      </c>
      <c r="C176" s="19" t="s">
        <v>535</v>
      </c>
      <c r="D176" s="19" t="s">
        <v>257</v>
      </c>
      <c r="E176" s="19" t="s">
        <v>422</v>
      </c>
      <c r="F176" s="112">
        <v>10000000</v>
      </c>
      <c r="G176" s="136">
        <v>20000000</v>
      </c>
      <c r="H176" s="136">
        <f t="shared" si="11"/>
        <v>30000000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s="2" customFormat="1" ht="15.75">
      <c r="A177" s="72" t="s">
        <v>441</v>
      </c>
      <c r="B177" s="21" t="s">
        <v>363</v>
      </c>
      <c r="C177" s="16" t="s">
        <v>414</v>
      </c>
      <c r="D177" s="16" t="s">
        <v>412</v>
      </c>
      <c r="E177" s="16" t="s">
        <v>411</v>
      </c>
      <c r="F177" s="110">
        <f>SUM(F178,F199,F209)</f>
        <v>236500000</v>
      </c>
      <c r="G177" s="134">
        <f>SUM(G178,G199,G209)</f>
        <v>31989800</v>
      </c>
      <c r="H177" s="134">
        <f t="shared" si="11"/>
        <v>268489800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s="1" customFormat="1" ht="15" customHeight="1">
      <c r="A178" s="68" t="s">
        <v>36</v>
      </c>
      <c r="B178" s="22" t="s">
        <v>363</v>
      </c>
      <c r="C178" s="17" t="s">
        <v>8</v>
      </c>
      <c r="D178" s="17" t="s">
        <v>412</v>
      </c>
      <c r="E178" s="17" t="s">
        <v>411</v>
      </c>
      <c r="F178" s="111">
        <f>SUM(F179,F184,F194)</f>
        <v>74100000</v>
      </c>
      <c r="G178" s="135">
        <f>SUM(G179,G184,G194)</f>
        <v>568000</v>
      </c>
      <c r="H178" s="135">
        <f t="shared" si="11"/>
        <v>74668000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s="7" customFormat="1" ht="47.25">
      <c r="A179" s="74" t="s">
        <v>394</v>
      </c>
      <c r="B179" s="23">
        <v>841</v>
      </c>
      <c r="C179" s="20" t="s">
        <v>8</v>
      </c>
      <c r="D179" s="20" t="s">
        <v>395</v>
      </c>
      <c r="E179" s="20" t="s">
        <v>411</v>
      </c>
      <c r="F179" s="112">
        <f aca="true" t="shared" si="12" ref="F179:G182">F180</f>
        <v>5000000</v>
      </c>
      <c r="G179" s="136">
        <f t="shared" si="12"/>
        <v>0</v>
      </c>
      <c r="H179" s="136">
        <f t="shared" si="11"/>
        <v>5000000</v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s="7" customFormat="1" ht="47.25">
      <c r="A180" s="74" t="s">
        <v>404</v>
      </c>
      <c r="B180" s="23">
        <v>841</v>
      </c>
      <c r="C180" s="20" t="s">
        <v>8</v>
      </c>
      <c r="D180" s="20" t="s">
        <v>405</v>
      </c>
      <c r="E180" s="20" t="s">
        <v>411</v>
      </c>
      <c r="F180" s="112">
        <f t="shared" si="12"/>
        <v>5000000</v>
      </c>
      <c r="G180" s="136">
        <f t="shared" si="12"/>
        <v>0</v>
      </c>
      <c r="H180" s="136">
        <f t="shared" si="11"/>
        <v>5000000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62" customFormat="1" ht="31.5">
      <c r="A181" s="74" t="s">
        <v>406</v>
      </c>
      <c r="B181" s="23">
        <v>841</v>
      </c>
      <c r="C181" s="20" t="s">
        <v>8</v>
      </c>
      <c r="D181" s="20" t="s">
        <v>407</v>
      </c>
      <c r="E181" s="20" t="s">
        <v>411</v>
      </c>
      <c r="F181" s="112">
        <f t="shared" si="12"/>
        <v>5000000</v>
      </c>
      <c r="G181" s="137">
        <f t="shared" si="12"/>
        <v>0</v>
      </c>
      <c r="H181" s="136">
        <f t="shared" si="11"/>
        <v>5000000</v>
      </c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</row>
    <row r="182" spans="1:25" s="7" customFormat="1" ht="16.5" customHeight="1">
      <c r="A182" s="69" t="s">
        <v>41</v>
      </c>
      <c r="B182" s="19" t="s">
        <v>363</v>
      </c>
      <c r="C182" s="20" t="s">
        <v>8</v>
      </c>
      <c r="D182" s="20" t="s">
        <v>407</v>
      </c>
      <c r="E182" s="19" t="s">
        <v>40</v>
      </c>
      <c r="F182" s="112">
        <f t="shared" si="12"/>
        <v>5000000</v>
      </c>
      <c r="G182" s="136">
        <f t="shared" si="12"/>
        <v>0</v>
      </c>
      <c r="H182" s="136">
        <f t="shared" si="11"/>
        <v>5000000</v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" customFormat="1" ht="48.75" customHeight="1">
      <c r="A183" s="69" t="s">
        <v>42</v>
      </c>
      <c r="B183" s="19" t="s">
        <v>363</v>
      </c>
      <c r="C183" s="20" t="s">
        <v>8</v>
      </c>
      <c r="D183" s="20" t="s">
        <v>407</v>
      </c>
      <c r="E183" s="19" t="s">
        <v>43</v>
      </c>
      <c r="F183" s="112">
        <v>5000000</v>
      </c>
      <c r="G183" s="135"/>
      <c r="H183" s="136">
        <f t="shared" si="11"/>
        <v>5000000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s="7" customFormat="1" ht="15.75" customHeight="1">
      <c r="A184" s="69" t="s">
        <v>329</v>
      </c>
      <c r="B184" s="23">
        <v>841</v>
      </c>
      <c r="C184" s="19" t="s">
        <v>8</v>
      </c>
      <c r="D184" s="19" t="s">
        <v>330</v>
      </c>
      <c r="E184" s="19" t="s">
        <v>411</v>
      </c>
      <c r="F184" s="112">
        <f>SUM(F185,F188,F190,F192)</f>
        <v>68600000</v>
      </c>
      <c r="G184" s="136">
        <f>SUM(G185,G188,G190,G192)</f>
        <v>68000</v>
      </c>
      <c r="H184" s="136">
        <f t="shared" si="11"/>
        <v>68668000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03" customFormat="1" ht="45.75" customHeight="1">
      <c r="A185" s="69" t="s">
        <v>331</v>
      </c>
      <c r="B185" s="23">
        <v>841</v>
      </c>
      <c r="C185" s="19" t="s">
        <v>8</v>
      </c>
      <c r="D185" s="19" t="s">
        <v>332</v>
      </c>
      <c r="E185" s="19" t="s">
        <v>411</v>
      </c>
      <c r="F185" s="112">
        <f>F186</f>
        <v>62000000</v>
      </c>
      <c r="G185" s="136">
        <f>G186</f>
        <v>568000</v>
      </c>
      <c r="H185" s="136">
        <f t="shared" si="11"/>
        <v>62568000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s="103" customFormat="1" ht="17.25" customHeight="1">
      <c r="A186" s="69" t="s">
        <v>41</v>
      </c>
      <c r="B186" s="19" t="s">
        <v>363</v>
      </c>
      <c r="C186" s="20" t="s">
        <v>8</v>
      </c>
      <c r="D186" s="19" t="s">
        <v>332</v>
      </c>
      <c r="E186" s="19" t="s">
        <v>40</v>
      </c>
      <c r="F186" s="112">
        <f>F187</f>
        <v>62000000</v>
      </c>
      <c r="G186" s="136">
        <f>G187</f>
        <v>568000</v>
      </c>
      <c r="H186" s="136">
        <f t="shared" si="11"/>
        <v>62568000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2" customFormat="1" ht="47.25">
      <c r="A187" s="69" t="s">
        <v>42</v>
      </c>
      <c r="B187" s="19" t="s">
        <v>363</v>
      </c>
      <c r="C187" s="20" t="s">
        <v>8</v>
      </c>
      <c r="D187" s="19" t="s">
        <v>332</v>
      </c>
      <c r="E187" s="19" t="s">
        <v>43</v>
      </c>
      <c r="F187" s="112">
        <v>62000000</v>
      </c>
      <c r="G187" s="136">
        <v>568000</v>
      </c>
      <c r="H187" s="136">
        <f t="shared" si="11"/>
        <v>62568000</v>
      </c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s="7" customFormat="1" ht="18" customHeight="1">
      <c r="A188" s="69" t="s">
        <v>296</v>
      </c>
      <c r="B188" s="23">
        <v>841</v>
      </c>
      <c r="C188" s="19" t="s">
        <v>8</v>
      </c>
      <c r="D188" s="19" t="s">
        <v>333</v>
      </c>
      <c r="E188" s="19" t="s">
        <v>411</v>
      </c>
      <c r="F188" s="112">
        <f>SUM(F189:F189)</f>
        <v>5800000</v>
      </c>
      <c r="G188" s="136">
        <f>SUM(G189:G189)</f>
        <v>0</v>
      </c>
      <c r="H188" s="136">
        <f t="shared" si="11"/>
        <v>5800000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" customFormat="1" ht="15" customHeight="1">
      <c r="A189" s="69" t="s">
        <v>54</v>
      </c>
      <c r="B189" s="19" t="s">
        <v>363</v>
      </c>
      <c r="C189" s="20" t="s">
        <v>8</v>
      </c>
      <c r="D189" s="19" t="s">
        <v>333</v>
      </c>
      <c r="E189" s="19" t="s">
        <v>422</v>
      </c>
      <c r="F189" s="112">
        <v>5800000</v>
      </c>
      <c r="G189" s="135"/>
      <c r="H189" s="136">
        <f t="shared" si="11"/>
        <v>5800000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s="103" customFormat="1" ht="30" customHeight="1">
      <c r="A190" s="69" t="s">
        <v>523</v>
      </c>
      <c r="B190" s="19" t="s">
        <v>363</v>
      </c>
      <c r="C190" s="20" t="s">
        <v>8</v>
      </c>
      <c r="D190" s="19" t="s">
        <v>153</v>
      </c>
      <c r="E190" s="19" t="s">
        <v>411</v>
      </c>
      <c r="F190" s="112">
        <f>F191</f>
        <v>300000</v>
      </c>
      <c r="G190" s="136">
        <f>G191</f>
        <v>0</v>
      </c>
      <c r="H190" s="136">
        <f t="shared" si="11"/>
        <v>300000</v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s="12" customFormat="1" ht="14.25" customHeight="1">
      <c r="A191" s="69" t="s">
        <v>54</v>
      </c>
      <c r="B191" s="19" t="s">
        <v>363</v>
      </c>
      <c r="C191" s="20" t="s">
        <v>8</v>
      </c>
      <c r="D191" s="19" t="s">
        <v>153</v>
      </c>
      <c r="E191" s="19" t="s">
        <v>422</v>
      </c>
      <c r="F191" s="112">
        <v>300000</v>
      </c>
      <c r="G191" s="135"/>
      <c r="H191" s="136">
        <f t="shared" si="11"/>
        <v>300000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s="103" customFormat="1" ht="15.75">
      <c r="A192" s="69" t="s">
        <v>335</v>
      </c>
      <c r="B192" s="19" t="s">
        <v>363</v>
      </c>
      <c r="C192" s="20" t="s">
        <v>8</v>
      </c>
      <c r="D192" s="19" t="s">
        <v>118</v>
      </c>
      <c r="E192" s="19" t="s">
        <v>411</v>
      </c>
      <c r="F192" s="112">
        <f>F193</f>
        <v>500000</v>
      </c>
      <c r="G192" s="136">
        <f>G193</f>
        <v>-500000</v>
      </c>
      <c r="H192" s="136">
        <f t="shared" si="11"/>
        <v>0</v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s="2" customFormat="1" ht="15" customHeight="1">
      <c r="A193" s="69" t="s">
        <v>54</v>
      </c>
      <c r="B193" s="19" t="s">
        <v>363</v>
      </c>
      <c r="C193" s="20" t="s">
        <v>8</v>
      </c>
      <c r="D193" s="19" t="s">
        <v>118</v>
      </c>
      <c r="E193" s="19" t="s">
        <v>422</v>
      </c>
      <c r="F193" s="112">
        <v>500000</v>
      </c>
      <c r="G193" s="136">
        <v>-500000</v>
      </c>
      <c r="H193" s="136">
        <f t="shared" si="11"/>
        <v>0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7" s="8" customFormat="1" ht="15.75">
      <c r="A194" s="107" t="s">
        <v>318</v>
      </c>
      <c r="B194" s="23">
        <v>841</v>
      </c>
      <c r="C194" s="19" t="s">
        <v>8</v>
      </c>
      <c r="D194" s="19" t="s">
        <v>319</v>
      </c>
      <c r="E194" s="19" t="s">
        <v>411</v>
      </c>
      <c r="F194" s="146">
        <f>SUM(F195,F197)</f>
        <v>500000</v>
      </c>
      <c r="G194" s="146">
        <f>SUM(G195,G197)</f>
        <v>500000</v>
      </c>
      <c r="H194" s="146">
        <f>SUM(F194:G194)</f>
        <v>1000000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s="1" customFormat="1" ht="47.25">
      <c r="A195" s="107" t="s">
        <v>201</v>
      </c>
      <c r="B195" s="23">
        <v>841</v>
      </c>
      <c r="C195" s="19" t="s">
        <v>8</v>
      </c>
      <c r="D195" s="19" t="s">
        <v>200</v>
      </c>
      <c r="E195" s="19" t="s">
        <v>411</v>
      </c>
      <c r="F195" s="146">
        <f>F196</f>
        <v>0</v>
      </c>
      <c r="G195" s="146">
        <f>G196</f>
        <v>500000</v>
      </c>
      <c r="H195" s="146">
        <f>SUM(F195:G195)</f>
        <v>500000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s="1" customFormat="1" ht="15.75">
      <c r="A196" s="107" t="s">
        <v>54</v>
      </c>
      <c r="B196" s="19" t="s">
        <v>363</v>
      </c>
      <c r="C196" s="20" t="s">
        <v>8</v>
      </c>
      <c r="D196" s="19" t="s">
        <v>200</v>
      </c>
      <c r="E196" s="19" t="s">
        <v>422</v>
      </c>
      <c r="F196" s="146"/>
      <c r="G196" s="146">
        <v>500000</v>
      </c>
      <c r="H196" s="146">
        <f>SUM(F196:G196)</f>
        <v>500000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5" s="7" customFormat="1" ht="45" customHeight="1">
      <c r="A197" s="69" t="s">
        <v>171</v>
      </c>
      <c r="B197" s="23">
        <v>841</v>
      </c>
      <c r="C197" s="19" t="s">
        <v>8</v>
      </c>
      <c r="D197" s="19" t="s">
        <v>458</v>
      </c>
      <c r="E197" s="19" t="s">
        <v>411</v>
      </c>
      <c r="F197" s="112">
        <f>F198</f>
        <v>500000</v>
      </c>
      <c r="G197" s="136">
        <f>G198</f>
        <v>0</v>
      </c>
      <c r="H197" s="136">
        <f t="shared" si="11"/>
        <v>500000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s="4" customFormat="1" ht="15.75">
      <c r="A198" s="69" t="s">
        <v>54</v>
      </c>
      <c r="B198" s="19" t="s">
        <v>363</v>
      </c>
      <c r="C198" s="20" t="s">
        <v>8</v>
      </c>
      <c r="D198" s="19" t="s">
        <v>458</v>
      </c>
      <c r="E198" s="19" t="s">
        <v>422</v>
      </c>
      <c r="F198" s="112">
        <v>500000</v>
      </c>
      <c r="G198" s="134"/>
      <c r="H198" s="136">
        <f t="shared" si="11"/>
        <v>500000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s="6" customFormat="1" ht="18" customHeight="1">
      <c r="A199" s="68" t="s">
        <v>37</v>
      </c>
      <c r="B199" s="22" t="s">
        <v>363</v>
      </c>
      <c r="C199" s="17" t="s">
        <v>415</v>
      </c>
      <c r="D199" s="17" t="s">
        <v>412</v>
      </c>
      <c r="E199" s="17" t="s">
        <v>411</v>
      </c>
      <c r="F199" s="111">
        <f>SUM(F200,F204)</f>
        <v>7000000</v>
      </c>
      <c r="G199" s="135">
        <f>SUM(G200,G204)</f>
        <v>0</v>
      </c>
      <c r="H199" s="135">
        <f t="shared" si="11"/>
        <v>7000000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s="44" customFormat="1" ht="31.5">
      <c r="A200" s="69" t="s">
        <v>309</v>
      </c>
      <c r="B200" s="23">
        <v>841</v>
      </c>
      <c r="C200" s="19" t="s">
        <v>415</v>
      </c>
      <c r="D200" s="19" t="s">
        <v>334</v>
      </c>
      <c r="E200" s="19" t="s">
        <v>411</v>
      </c>
      <c r="F200" s="112">
        <f aca="true" t="shared" si="13" ref="F200:G202">F201</f>
        <v>2000000</v>
      </c>
      <c r="G200" s="136">
        <f t="shared" si="13"/>
        <v>0</v>
      </c>
      <c r="H200" s="136">
        <f t="shared" si="11"/>
        <v>2000000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s="44" customFormat="1" ht="17.25" customHeight="1">
      <c r="A201" s="69" t="s">
        <v>396</v>
      </c>
      <c r="B201" s="23">
        <v>841</v>
      </c>
      <c r="C201" s="19" t="s">
        <v>415</v>
      </c>
      <c r="D201" s="19" t="s">
        <v>334</v>
      </c>
      <c r="E201" s="19" t="s">
        <v>298</v>
      </c>
      <c r="F201" s="112">
        <f t="shared" si="13"/>
        <v>2000000</v>
      </c>
      <c r="G201" s="136">
        <f t="shared" si="13"/>
        <v>0</v>
      </c>
      <c r="H201" s="136">
        <f t="shared" si="11"/>
        <v>2000000</v>
      </c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s="44" customFormat="1" ht="14.25" customHeight="1">
      <c r="A202" s="69" t="s">
        <v>336</v>
      </c>
      <c r="B202" s="23">
        <v>841</v>
      </c>
      <c r="C202" s="19" t="s">
        <v>415</v>
      </c>
      <c r="D202" s="19" t="s">
        <v>334</v>
      </c>
      <c r="E202" s="19" t="s">
        <v>496</v>
      </c>
      <c r="F202" s="112">
        <f t="shared" si="13"/>
        <v>2000000</v>
      </c>
      <c r="G202" s="136">
        <f t="shared" si="13"/>
        <v>0</v>
      </c>
      <c r="H202" s="136">
        <f t="shared" si="11"/>
        <v>2000000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s="105" customFormat="1" ht="31.5">
      <c r="A203" s="69" t="s">
        <v>337</v>
      </c>
      <c r="B203" s="23">
        <v>841</v>
      </c>
      <c r="C203" s="19" t="s">
        <v>415</v>
      </c>
      <c r="D203" s="19" t="s">
        <v>334</v>
      </c>
      <c r="E203" s="19" t="s">
        <v>529</v>
      </c>
      <c r="F203" s="112">
        <v>2000000</v>
      </c>
      <c r="G203" s="136"/>
      <c r="H203" s="136">
        <f t="shared" si="11"/>
        <v>2000000</v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s="105" customFormat="1" ht="15.75">
      <c r="A204" s="69" t="s">
        <v>323</v>
      </c>
      <c r="B204" s="23">
        <v>841</v>
      </c>
      <c r="C204" s="19" t="s">
        <v>415</v>
      </c>
      <c r="D204" s="19" t="s">
        <v>324</v>
      </c>
      <c r="E204" s="19" t="s">
        <v>411</v>
      </c>
      <c r="F204" s="112">
        <f>SUM(F205,F207)</f>
        <v>5000000</v>
      </c>
      <c r="G204" s="136">
        <f>SUM(G205,G207)</f>
        <v>0</v>
      </c>
      <c r="H204" s="136">
        <f t="shared" si="11"/>
        <v>5000000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s="105" customFormat="1" ht="15.75">
      <c r="A205" s="69" t="s">
        <v>357</v>
      </c>
      <c r="B205" s="23">
        <v>841</v>
      </c>
      <c r="C205" s="19" t="s">
        <v>415</v>
      </c>
      <c r="D205" s="19" t="s">
        <v>299</v>
      </c>
      <c r="E205" s="19" t="s">
        <v>411</v>
      </c>
      <c r="F205" s="112">
        <f>SUM(F206:F206)</f>
        <v>3000000</v>
      </c>
      <c r="G205" s="136">
        <f>SUM(G206:G206)</f>
        <v>0</v>
      </c>
      <c r="H205" s="136">
        <f t="shared" si="11"/>
        <v>3000000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s="56" customFormat="1" ht="17.25" customHeight="1">
      <c r="A206" s="69" t="s">
        <v>54</v>
      </c>
      <c r="B206" s="23">
        <v>841</v>
      </c>
      <c r="C206" s="19" t="s">
        <v>415</v>
      </c>
      <c r="D206" s="19" t="s">
        <v>299</v>
      </c>
      <c r="E206" s="19" t="s">
        <v>422</v>
      </c>
      <c r="F206" s="112">
        <v>3000000</v>
      </c>
      <c r="G206" s="138"/>
      <c r="H206" s="136">
        <f t="shared" si="11"/>
        <v>3000000</v>
      </c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7" customFormat="1" ht="31.5">
      <c r="A207" s="69" t="s">
        <v>408</v>
      </c>
      <c r="B207" s="19" t="s">
        <v>363</v>
      </c>
      <c r="C207" s="20" t="s">
        <v>415</v>
      </c>
      <c r="D207" s="19" t="s">
        <v>338</v>
      </c>
      <c r="E207" s="19" t="s">
        <v>411</v>
      </c>
      <c r="F207" s="112">
        <f>F208</f>
        <v>2000000</v>
      </c>
      <c r="G207" s="136">
        <f>G208</f>
        <v>0</v>
      </c>
      <c r="H207" s="136">
        <f t="shared" si="11"/>
        <v>2000000</v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s="7" customFormat="1" ht="15.75">
      <c r="A208" s="69" t="s">
        <v>54</v>
      </c>
      <c r="B208" s="19" t="s">
        <v>363</v>
      </c>
      <c r="C208" s="20" t="s">
        <v>415</v>
      </c>
      <c r="D208" s="19" t="s">
        <v>338</v>
      </c>
      <c r="E208" s="19" t="s">
        <v>422</v>
      </c>
      <c r="F208" s="112">
        <v>2000000</v>
      </c>
      <c r="G208" s="136"/>
      <c r="H208" s="136">
        <f t="shared" si="11"/>
        <v>2000000</v>
      </c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s="1" customFormat="1" ht="16.5" customHeight="1">
      <c r="A209" s="68" t="s">
        <v>443</v>
      </c>
      <c r="B209" s="22" t="s">
        <v>363</v>
      </c>
      <c r="C209" s="17" t="s">
        <v>426</v>
      </c>
      <c r="D209" s="17" t="s">
        <v>412</v>
      </c>
      <c r="E209" s="17" t="s">
        <v>411</v>
      </c>
      <c r="F209" s="111">
        <f>SUM(F210,F213,F223)</f>
        <v>155400000</v>
      </c>
      <c r="G209" s="135">
        <f>SUM(G210,G213,G223)</f>
        <v>31421800</v>
      </c>
      <c r="H209" s="135">
        <f t="shared" si="11"/>
        <v>186821800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s="7" customFormat="1" ht="16.5" customHeight="1">
      <c r="A210" s="69" t="s">
        <v>300</v>
      </c>
      <c r="B210" s="20" t="s">
        <v>363</v>
      </c>
      <c r="C210" s="19" t="s">
        <v>426</v>
      </c>
      <c r="D210" s="19" t="s">
        <v>316</v>
      </c>
      <c r="E210" s="19" t="s">
        <v>411</v>
      </c>
      <c r="F210" s="112">
        <f>F211</f>
        <v>150000</v>
      </c>
      <c r="G210" s="136">
        <f>G211</f>
        <v>0</v>
      </c>
      <c r="H210" s="136">
        <f t="shared" si="11"/>
        <v>150000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s="7" customFormat="1" ht="16.5" customHeight="1">
      <c r="A211" s="69" t="s">
        <v>388</v>
      </c>
      <c r="B211" s="20" t="s">
        <v>363</v>
      </c>
      <c r="C211" s="19" t="s">
        <v>426</v>
      </c>
      <c r="D211" s="19" t="s">
        <v>500</v>
      </c>
      <c r="E211" s="19" t="s">
        <v>411</v>
      </c>
      <c r="F211" s="112">
        <f>F212</f>
        <v>150000</v>
      </c>
      <c r="G211" s="136">
        <f>G212</f>
        <v>0</v>
      </c>
      <c r="H211" s="136">
        <f t="shared" si="11"/>
        <v>150000</v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s="7" customFormat="1" ht="16.5" customHeight="1">
      <c r="A212" s="69" t="s">
        <v>54</v>
      </c>
      <c r="B212" s="20" t="s">
        <v>363</v>
      </c>
      <c r="C212" s="19" t="s">
        <v>426</v>
      </c>
      <c r="D212" s="19" t="s">
        <v>500</v>
      </c>
      <c r="E212" s="19" t="s">
        <v>422</v>
      </c>
      <c r="F212" s="112">
        <v>150000</v>
      </c>
      <c r="G212" s="136"/>
      <c r="H212" s="136">
        <f t="shared" si="11"/>
        <v>150000</v>
      </c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 spans="1:25" s="7" customFormat="1" ht="17.25" customHeight="1">
      <c r="A213" s="69" t="s">
        <v>318</v>
      </c>
      <c r="B213" s="23">
        <v>841</v>
      </c>
      <c r="C213" s="19" t="s">
        <v>426</v>
      </c>
      <c r="D213" s="19" t="s">
        <v>319</v>
      </c>
      <c r="E213" s="19" t="s">
        <v>411</v>
      </c>
      <c r="F213" s="112">
        <f>SUM(F214,F220)</f>
        <v>29750000</v>
      </c>
      <c r="G213" s="136">
        <f>SUM(G214,G220)</f>
        <v>0</v>
      </c>
      <c r="H213" s="136">
        <f t="shared" si="11"/>
        <v>29750000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 spans="1:25" s="7" customFormat="1" ht="31.5" customHeight="1">
      <c r="A214" s="69" t="s">
        <v>196</v>
      </c>
      <c r="B214" s="23">
        <v>841</v>
      </c>
      <c r="C214" s="19" t="s">
        <v>426</v>
      </c>
      <c r="D214" s="19" t="s">
        <v>154</v>
      </c>
      <c r="E214" s="19" t="s">
        <v>411</v>
      </c>
      <c r="F214" s="112">
        <f>SUM(F215,F218)</f>
        <v>24100000</v>
      </c>
      <c r="G214" s="136">
        <f>SUM(G215,G218)</f>
        <v>0</v>
      </c>
      <c r="H214" s="136">
        <f t="shared" si="11"/>
        <v>24100000</v>
      </c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 spans="1:25" s="44" customFormat="1" ht="15.75" customHeight="1">
      <c r="A215" s="69" t="s">
        <v>396</v>
      </c>
      <c r="B215" s="23">
        <v>841</v>
      </c>
      <c r="C215" s="19" t="s">
        <v>426</v>
      </c>
      <c r="D215" s="19" t="s">
        <v>154</v>
      </c>
      <c r="E215" s="19" t="s">
        <v>298</v>
      </c>
      <c r="F215" s="112">
        <f>F216</f>
        <v>5000000</v>
      </c>
      <c r="G215" s="136">
        <f>G216</f>
        <v>0</v>
      </c>
      <c r="H215" s="136">
        <f t="shared" si="11"/>
        <v>5000000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 s="44" customFormat="1" ht="31.5">
      <c r="A216" s="69" t="s">
        <v>336</v>
      </c>
      <c r="B216" s="23">
        <v>841</v>
      </c>
      <c r="C216" s="19" t="s">
        <v>426</v>
      </c>
      <c r="D216" s="19" t="s">
        <v>154</v>
      </c>
      <c r="E216" s="19" t="s">
        <v>496</v>
      </c>
      <c r="F216" s="112">
        <f>F217</f>
        <v>5000000</v>
      </c>
      <c r="G216" s="136">
        <f>G217</f>
        <v>0</v>
      </c>
      <c r="H216" s="136">
        <f t="shared" si="11"/>
        <v>5000000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25" s="44" customFormat="1" ht="15.75">
      <c r="A217" s="69" t="s">
        <v>530</v>
      </c>
      <c r="B217" s="23">
        <v>841</v>
      </c>
      <c r="C217" s="19" t="s">
        <v>426</v>
      </c>
      <c r="D217" s="19" t="s">
        <v>154</v>
      </c>
      <c r="E217" s="19" t="s">
        <v>513</v>
      </c>
      <c r="F217" s="112">
        <v>5000000</v>
      </c>
      <c r="G217" s="136"/>
      <c r="H217" s="136">
        <f t="shared" si="11"/>
        <v>5000000</v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 spans="1:25" s="44" customFormat="1" ht="15.75">
      <c r="A218" s="69" t="s">
        <v>41</v>
      </c>
      <c r="B218" s="23">
        <v>841</v>
      </c>
      <c r="C218" s="19" t="s">
        <v>426</v>
      </c>
      <c r="D218" s="19" t="s">
        <v>154</v>
      </c>
      <c r="E218" s="19" t="s">
        <v>40</v>
      </c>
      <c r="F218" s="112">
        <f>F219</f>
        <v>19100000</v>
      </c>
      <c r="G218" s="136">
        <f>G219</f>
        <v>0</v>
      </c>
      <c r="H218" s="136">
        <f t="shared" si="11"/>
        <v>19100000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s="44" customFormat="1" ht="47.25">
      <c r="A219" s="69" t="s">
        <v>42</v>
      </c>
      <c r="B219" s="23">
        <v>841</v>
      </c>
      <c r="C219" s="19" t="s">
        <v>426</v>
      </c>
      <c r="D219" s="19" t="s">
        <v>154</v>
      </c>
      <c r="E219" s="19" t="s">
        <v>43</v>
      </c>
      <c r="F219" s="112">
        <v>19100000</v>
      </c>
      <c r="G219" s="136"/>
      <c r="H219" s="136">
        <f t="shared" si="11"/>
        <v>19100000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s="7" customFormat="1" ht="46.5" customHeight="1">
      <c r="A220" s="69" t="s">
        <v>172</v>
      </c>
      <c r="B220" s="23">
        <v>841</v>
      </c>
      <c r="C220" s="19" t="s">
        <v>426</v>
      </c>
      <c r="D220" s="19" t="s">
        <v>155</v>
      </c>
      <c r="E220" s="19" t="s">
        <v>411</v>
      </c>
      <c r="F220" s="112">
        <f>SUM(F221)</f>
        <v>5650000</v>
      </c>
      <c r="G220" s="136">
        <f>SUM(G221)</f>
        <v>0</v>
      </c>
      <c r="H220" s="136">
        <f t="shared" si="11"/>
        <v>5650000</v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s="62" customFormat="1" ht="17.25" customHeight="1">
      <c r="A221" s="69" t="s">
        <v>41</v>
      </c>
      <c r="B221" s="23">
        <v>841</v>
      </c>
      <c r="C221" s="19" t="s">
        <v>426</v>
      </c>
      <c r="D221" s="19" t="s">
        <v>155</v>
      </c>
      <c r="E221" s="19" t="s">
        <v>40</v>
      </c>
      <c r="F221" s="112">
        <f>F222</f>
        <v>5650000</v>
      </c>
      <c r="G221" s="137">
        <f>G222</f>
        <v>0</v>
      </c>
      <c r="H221" s="136">
        <f t="shared" si="11"/>
        <v>5650000</v>
      </c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</row>
    <row r="222" spans="1:25" s="2" customFormat="1" ht="47.25">
      <c r="A222" s="69" t="s">
        <v>42</v>
      </c>
      <c r="B222" s="23">
        <v>841</v>
      </c>
      <c r="C222" s="19" t="s">
        <v>426</v>
      </c>
      <c r="D222" s="19" t="s">
        <v>155</v>
      </c>
      <c r="E222" s="19" t="s">
        <v>43</v>
      </c>
      <c r="F222" s="112">
        <v>5650000</v>
      </c>
      <c r="G222" s="134"/>
      <c r="H222" s="136">
        <f t="shared" si="11"/>
        <v>5650000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1:25" s="7" customFormat="1" ht="31.5">
      <c r="A223" s="69" t="s">
        <v>274</v>
      </c>
      <c r="B223" s="23">
        <v>841</v>
      </c>
      <c r="C223" s="19" t="s">
        <v>426</v>
      </c>
      <c r="D223" s="19" t="s">
        <v>275</v>
      </c>
      <c r="E223" s="19" t="s">
        <v>411</v>
      </c>
      <c r="F223" s="112">
        <f>SUM(F224,F227)</f>
        <v>125500000</v>
      </c>
      <c r="G223" s="136">
        <f>SUM(G224,G227)</f>
        <v>31421800</v>
      </c>
      <c r="H223" s="136">
        <f t="shared" si="11"/>
        <v>156921800</v>
      </c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s="7" customFormat="1" ht="31.5">
      <c r="A224" s="69" t="s">
        <v>194</v>
      </c>
      <c r="B224" s="23">
        <v>841</v>
      </c>
      <c r="C224" s="19" t="s">
        <v>426</v>
      </c>
      <c r="D224" s="19" t="s">
        <v>191</v>
      </c>
      <c r="E224" s="19" t="s">
        <v>411</v>
      </c>
      <c r="F224" s="112">
        <f>F225</f>
        <v>112300000</v>
      </c>
      <c r="G224" s="136">
        <f>G225</f>
        <v>29421800</v>
      </c>
      <c r="H224" s="136">
        <f t="shared" si="11"/>
        <v>141721800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s="7" customFormat="1" ht="15.75">
      <c r="A225" s="69" t="s">
        <v>41</v>
      </c>
      <c r="B225" s="23">
        <v>841</v>
      </c>
      <c r="C225" s="19" t="s">
        <v>426</v>
      </c>
      <c r="D225" s="19" t="s">
        <v>191</v>
      </c>
      <c r="E225" s="19" t="s">
        <v>301</v>
      </c>
      <c r="F225" s="112">
        <f>F226</f>
        <v>112300000</v>
      </c>
      <c r="G225" s="136">
        <f>G226</f>
        <v>29421800</v>
      </c>
      <c r="H225" s="136">
        <f t="shared" si="11"/>
        <v>141721800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s="2" customFormat="1" ht="47.25">
      <c r="A226" s="69" t="s">
        <v>42</v>
      </c>
      <c r="B226" s="23">
        <v>841</v>
      </c>
      <c r="C226" s="19" t="s">
        <v>426</v>
      </c>
      <c r="D226" s="19" t="s">
        <v>191</v>
      </c>
      <c r="E226" s="19" t="s">
        <v>43</v>
      </c>
      <c r="F226" s="112">
        <v>112300000</v>
      </c>
      <c r="G226" s="136">
        <f>9649000+499000+2100000+1000000+3000000+6000000+2173800+5000000</f>
        <v>29421800</v>
      </c>
      <c r="H226" s="136">
        <f t="shared" si="11"/>
        <v>141721800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1:25" s="7" customFormat="1" ht="31.5">
      <c r="A227" s="69" t="s">
        <v>193</v>
      </c>
      <c r="B227" s="23">
        <v>841</v>
      </c>
      <c r="C227" s="19" t="s">
        <v>426</v>
      </c>
      <c r="D227" s="19" t="s">
        <v>192</v>
      </c>
      <c r="E227" s="19" t="s">
        <v>411</v>
      </c>
      <c r="F227" s="112">
        <f>F228</f>
        <v>13200000</v>
      </c>
      <c r="G227" s="136">
        <f>G228</f>
        <v>2000000</v>
      </c>
      <c r="H227" s="136">
        <f t="shared" si="11"/>
        <v>15200000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s="7" customFormat="1" ht="15.75">
      <c r="A228" s="69" t="s">
        <v>41</v>
      </c>
      <c r="B228" s="23">
        <v>841</v>
      </c>
      <c r="C228" s="19" t="s">
        <v>426</v>
      </c>
      <c r="D228" s="19" t="s">
        <v>192</v>
      </c>
      <c r="E228" s="19" t="s">
        <v>301</v>
      </c>
      <c r="F228" s="112">
        <f>F229</f>
        <v>13200000</v>
      </c>
      <c r="G228" s="136">
        <f>G229</f>
        <v>2000000</v>
      </c>
      <c r="H228" s="136">
        <f t="shared" si="11"/>
        <v>15200000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2" customFormat="1" ht="47.25">
      <c r="A229" s="69" t="s">
        <v>42</v>
      </c>
      <c r="B229" s="23">
        <v>841</v>
      </c>
      <c r="C229" s="19" t="s">
        <v>426</v>
      </c>
      <c r="D229" s="19" t="s">
        <v>192</v>
      </c>
      <c r="E229" s="19" t="s">
        <v>43</v>
      </c>
      <c r="F229" s="112">
        <v>13200000</v>
      </c>
      <c r="G229" s="136">
        <f>2000000</f>
        <v>2000000</v>
      </c>
      <c r="H229" s="136">
        <f t="shared" si="11"/>
        <v>15200000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1:25" s="2" customFormat="1" ht="14.25" customHeight="1">
      <c r="A230" s="72" t="s">
        <v>537</v>
      </c>
      <c r="B230" s="21" t="s">
        <v>363</v>
      </c>
      <c r="C230" s="16" t="s">
        <v>5</v>
      </c>
      <c r="D230" s="16" t="s">
        <v>412</v>
      </c>
      <c r="E230" s="16" t="s">
        <v>411</v>
      </c>
      <c r="F230" s="110">
        <f aca="true" t="shared" si="14" ref="F230:G233">F231</f>
        <v>800000</v>
      </c>
      <c r="G230" s="134">
        <f t="shared" si="14"/>
        <v>0</v>
      </c>
      <c r="H230" s="134">
        <f t="shared" si="11"/>
        <v>800000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1:25" s="1" customFormat="1" ht="15" customHeight="1">
      <c r="A231" s="68" t="s">
        <v>375</v>
      </c>
      <c r="B231" s="22" t="s">
        <v>363</v>
      </c>
      <c r="C231" s="17" t="s">
        <v>374</v>
      </c>
      <c r="D231" s="17" t="s">
        <v>412</v>
      </c>
      <c r="E231" s="17" t="s">
        <v>411</v>
      </c>
      <c r="F231" s="111">
        <f t="shared" si="14"/>
        <v>800000</v>
      </c>
      <c r="G231" s="135">
        <f t="shared" si="14"/>
        <v>0</v>
      </c>
      <c r="H231" s="135">
        <f t="shared" si="11"/>
        <v>800000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1:25" s="7" customFormat="1" ht="14.25" customHeight="1">
      <c r="A232" s="69" t="s">
        <v>318</v>
      </c>
      <c r="B232" s="20" t="s">
        <v>363</v>
      </c>
      <c r="C232" s="19" t="s">
        <v>374</v>
      </c>
      <c r="D232" s="19" t="s">
        <v>319</v>
      </c>
      <c r="E232" s="19" t="s">
        <v>411</v>
      </c>
      <c r="F232" s="112">
        <f t="shared" si="14"/>
        <v>800000</v>
      </c>
      <c r="G232" s="136">
        <f t="shared" si="14"/>
        <v>0</v>
      </c>
      <c r="H232" s="136">
        <f t="shared" si="11"/>
        <v>800000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s="7" customFormat="1" ht="48" customHeight="1">
      <c r="A233" s="69" t="s">
        <v>174</v>
      </c>
      <c r="B233" s="23">
        <v>841</v>
      </c>
      <c r="C233" s="19" t="s">
        <v>374</v>
      </c>
      <c r="D233" s="19" t="s">
        <v>155</v>
      </c>
      <c r="E233" s="19" t="s">
        <v>411</v>
      </c>
      <c r="F233" s="112">
        <f t="shared" si="14"/>
        <v>800000</v>
      </c>
      <c r="G233" s="136">
        <f t="shared" si="14"/>
        <v>0</v>
      </c>
      <c r="H233" s="136">
        <f t="shared" si="11"/>
        <v>800000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s="7" customFormat="1" ht="17.25" customHeight="1">
      <c r="A234" s="69" t="s">
        <v>54</v>
      </c>
      <c r="B234" s="20" t="s">
        <v>363</v>
      </c>
      <c r="C234" s="19" t="s">
        <v>374</v>
      </c>
      <c r="D234" s="19" t="s">
        <v>155</v>
      </c>
      <c r="E234" s="19" t="s">
        <v>422</v>
      </c>
      <c r="F234" s="112">
        <v>800000</v>
      </c>
      <c r="G234" s="136"/>
      <c r="H234" s="136">
        <f t="shared" si="11"/>
        <v>800000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s="2" customFormat="1" ht="15.75">
      <c r="A235" s="72" t="s">
        <v>484</v>
      </c>
      <c r="B235" s="16" t="s">
        <v>363</v>
      </c>
      <c r="C235" s="16" t="s">
        <v>456</v>
      </c>
      <c r="D235" s="16" t="s">
        <v>412</v>
      </c>
      <c r="E235" s="16" t="s">
        <v>411</v>
      </c>
      <c r="F235" s="110">
        <f aca="true" t="shared" si="15" ref="F235:G239">F236</f>
        <v>11200000</v>
      </c>
      <c r="G235" s="134">
        <f t="shared" si="15"/>
        <v>1000000</v>
      </c>
      <c r="H235" s="134">
        <f aca="true" t="shared" si="16" ref="H235:H298">SUM(F235:G235)</f>
        <v>12200000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1:25" s="1" customFormat="1" ht="15" customHeight="1">
      <c r="A236" s="68" t="s">
        <v>485</v>
      </c>
      <c r="B236" s="17" t="s">
        <v>363</v>
      </c>
      <c r="C236" s="17" t="s">
        <v>21</v>
      </c>
      <c r="D236" s="17" t="s">
        <v>412</v>
      </c>
      <c r="E236" s="17" t="s">
        <v>411</v>
      </c>
      <c r="F236" s="111">
        <f t="shared" si="15"/>
        <v>11200000</v>
      </c>
      <c r="G236" s="135">
        <f t="shared" si="15"/>
        <v>1000000</v>
      </c>
      <c r="H236" s="135">
        <f t="shared" si="16"/>
        <v>12200000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s="7" customFormat="1" ht="27.75" customHeight="1">
      <c r="A237" s="69" t="s">
        <v>397</v>
      </c>
      <c r="B237" s="19" t="s">
        <v>363</v>
      </c>
      <c r="C237" s="19" t="s">
        <v>21</v>
      </c>
      <c r="D237" s="19" t="s">
        <v>459</v>
      </c>
      <c r="E237" s="19" t="s">
        <v>411</v>
      </c>
      <c r="F237" s="112">
        <f t="shared" si="15"/>
        <v>11200000</v>
      </c>
      <c r="G237" s="136">
        <f t="shared" si="15"/>
        <v>1000000</v>
      </c>
      <c r="H237" s="136">
        <f t="shared" si="16"/>
        <v>12200000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s="7" customFormat="1" ht="31.5">
      <c r="A238" s="69" t="s">
        <v>119</v>
      </c>
      <c r="B238" s="19" t="s">
        <v>363</v>
      </c>
      <c r="C238" s="19" t="s">
        <v>21</v>
      </c>
      <c r="D238" s="19" t="s">
        <v>156</v>
      </c>
      <c r="E238" s="19" t="s">
        <v>411</v>
      </c>
      <c r="F238" s="112">
        <f t="shared" si="15"/>
        <v>11200000</v>
      </c>
      <c r="G238" s="136">
        <f t="shared" si="15"/>
        <v>1000000</v>
      </c>
      <c r="H238" s="136">
        <f t="shared" si="16"/>
        <v>12200000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s="7" customFormat="1" ht="15.75">
      <c r="A239" s="69" t="s">
        <v>41</v>
      </c>
      <c r="B239" s="19" t="s">
        <v>363</v>
      </c>
      <c r="C239" s="19" t="s">
        <v>21</v>
      </c>
      <c r="D239" s="19" t="s">
        <v>156</v>
      </c>
      <c r="E239" s="19" t="s">
        <v>40</v>
      </c>
      <c r="F239" s="112">
        <f t="shared" si="15"/>
        <v>11200000</v>
      </c>
      <c r="G239" s="136">
        <f t="shared" si="15"/>
        <v>1000000</v>
      </c>
      <c r="H239" s="136">
        <f t="shared" si="16"/>
        <v>12200000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s="7" customFormat="1" ht="47.25">
      <c r="A240" s="69" t="s">
        <v>42</v>
      </c>
      <c r="B240" s="19" t="s">
        <v>363</v>
      </c>
      <c r="C240" s="19" t="s">
        <v>21</v>
      </c>
      <c r="D240" s="19" t="s">
        <v>156</v>
      </c>
      <c r="E240" s="19" t="s">
        <v>43</v>
      </c>
      <c r="F240" s="112">
        <v>11200000</v>
      </c>
      <c r="G240" s="136">
        <v>1000000</v>
      </c>
      <c r="H240" s="136">
        <f t="shared" si="16"/>
        <v>12200000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 spans="1:25" s="2" customFormat="1" ht="33">
      <c r="A241" s="71" t="s">
        <v>531</v>
      </c>
      <c r="B241" s="54" t="s">
        <v>364</v>
      </c>
      <c r="C241" s="54"/>
      <c r="D241" s="54"/>
      <c r="E241" s="55"/>
      <c r="F241" s="109">
        <f>SUM(F242,F248,F254)</f>
        <v>70600000</v>
      </c>
      <c r="G241" s="134">
        <f>SUM(G242,G248,G254)</f>
        <v>0</v>
      </c>
      <c r="H241" s="134">
        <f t="shared" si="16"/>
        <v>70600000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1:25" s="2" customFormat="1" ht="15" customHeight="1">
      <c r="A242" s="72" t="s">
        <v>427</v>
      </c>
      <c r="B242" s="16" t="s">
        <v>364</v>
      </c>
      <c r="C242" s="16" t="s">
        <v>418</v>
      </c>
      <c r="D242" s="16" t="s">
        <v>412</v>
      </c>
      <c r="E242" s="16" t="s">
        <v>411</v>
      </c>
      <c r="F242" s="110">
        <f aca="true" t="shared" si="17" ref="F242:G246">F243</f>
        <v>3000000</v>
      </c>
      <c r="G242" s="134">
        <f t="shared" si="17"/>
        <v>0</v>
      </c>
      <c r="H242" s="134">
        <f t="shared" si="16"/>
        <v>3000000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spans="1:25" s="1" customFormat="1" ht="14.25" customHeight="1">
      <c r="A243" s="68" t="s">
        <v>428</v>
      </c>
      <c r="B243" s="17" t="s">
        <v>364</v>
      </c>
      <c r="C243" s="17" t="s">
        <v>486</v>
      </c>
      <c r="D243" s="17" t="s">
        <v>412</v>
      </c>
      <c r="E243" s="17" t="s">
        <v>411</v>
      </c>
      <c r="F243" s="111">
        <f t="shared" si="17"/>
        <v>3000000</v>
      </c>
      <c r="G243" s="135">
        <f t="shared" si="17"/>
        <v>0</v>
      </c>
      <c r="H243" s="135">
        <f t="shared" si="16"/>
        <v>3000000</v>
      </c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s="7" customFormat="1" ht="15.75">
      <c r="A244" s="69" t="s">
        <v>318</v>
      </c>
      <c r="B244" s="20" t="s">
        <v>364</v>
      </c>
      <c r="C244" s="19" t="s">
        <v>486</v>
      </c>
      <c r="D244" s="19" t="s">
        <v>319</v>
      </c>
      <c r="E244" s="19" t="s">
        <v>411</v>
      </c>
      <c r="F244" s="112">
        <f t="shared" si="17"/>
        <v>3000000</v>
      </c>
      <c r="G244" s="136">
        <f t="shared" si="17"/>
        <v>0</v>
      </c>
      <c r="H244" s="136">
        <f t="shared" si="16"/>
        <v>3000000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s="103" customFormat="1" ht="44.25" customHeight="1">
      <c r="A245" s="69" t="s">
        <v>173</v>
      </c>
      <c r="B245" s="26">
        <v>842</v>
      </c>
      <c r="C245" s="19" t="s">
        <v>486</v>
      </c>
      <c r="D245" s="19" t="s">
        <v>157</v>
      </c>
      <c r="E245" s="19" t="s">
        <v>411</v>
      </c>
      <c r="F245" s="112">
        <f t="shared" si="17"/>
        <v>3000000</v>
      </c>
      <c r="G245" s="136">
        <f t="shared" si="17"/>
        <v>0</v>
      </c>
      <c r="H245" s="136">
        <f t="shared" si="16"/>
        <v>3000000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s="103" customFormat="1" ht="15.75" customHeight="1">
      <c r="A246" s="69" t="s">
        <v>41</v>
      </c>
      <c r="B246" s="26">
        <v>842</v>
      </c>
      <c r="C246" s="19" t="s">
        <v>486</v>
      </c>
      <c r="D246" s="19" t="s">
        <v>157</v>
      </c>
      <c r="E246" s="19" t="s">
        <v>301</v>
      </c>
      <c r="F246" s="112">
        <f t="shared" si="17"/>
        <v>3000000</v>
      </c>
      <c r="G246" s="136">
        <f t="shared" si="17"/>
        <v>0</v>
      </c>
      <c r="H246" s="136">
        <f t="shared" si="16"/>
        <v>3000000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s="103" customFormat="1" ht="45.75" customHeight="1">
      <c r="A247" s="69" t="s">
        <v>42</v>
      </c>
      <c r="B247" s="26">
        <v>842</v>
      </c>
      <c r="C247" s="19" t="s">
        <v>486</v>
      </c>
      <c r="D247" s="19" t="s">
        <v>157</v>
      </c>
      <c r="E247" s="19" t="s">
        <v>43</v>
      </c>
      <c r="F247" s="112">
        <v>3000000</v>
      </c>
      <c r="G247" s="136"/>
      <c r="H247" s="136">
        <f t="shared" si="16"/>
        <v>3000000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s="14" customFormat="1" ht="14.25" customHeight="1">
      <c r="A248" s="72" t="s">
        <v>430</v>
      </c>
      <c r="B248" s="21" t="s">
        <v>364</v>
      </c>
      <c r="C248" s="16" t="s">
        <v>413</v>
      </c>
      <c r="D248" s="16" t="s">
        <v>412</v>
      </c>
      <c r="E248" s="16" t="s">
        <v>411</v>
      </c>
      <c r="F248" s="110">
        <f aca="true" t="shared" si="18" ref="F248:G252">F249</f>
        <v>64500000</v>
      </c>
      <c r="G248" s="134">
        <f t="shared" si="18"/>
        <v>0</v>
      </c>
      <c r="H248" s="134">
        <f t="shared" si="16"/>
        <v>64500000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1:25" s="12" customFormat="1" ht="15" customHeight="1">
      <c r="A249" s="68" t="s">
        <v>7</v>
      </c>
      <c r="B249" s="22" t="s">
        <v>364</v>
      </c>
      <c r="C249" s="17" t="s">
        <v>3</v>
      </c>
      <c r="D249" s="17" t="s">
        <v>412</v>
      </c>
      <c r="E249" s="17" t="s">
        <v>4</v>
      </c>
      <c r="F249" s="111">
        <f t="shared" si="18"/>
        <v>64500000</v>
      </c>
      <c r="G249" s="135">
        <f t="shared" si="18"/>
        <v>0</v>
      </c>
      <c r="H249" s="135">
        <f t="shared" si="16"/>
        <v>64500000</v>
      </c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s="103" customFormat="1" ht="16.5" customHeight="1">
      <c r="A250" s="69" t="s">
        <v>318</v>
      </c>
      <c r="B250" s="20" t="s">
        <v>364</v>
      </c>
      <c r="C250" s="19" t="s">
        <v>3</v>
      </c>
      <c r="D250" s="19" t="s">
        <v>319</v>
      </c>
      <c r="E250" s="19" t="s">
        <v>411</v>
      </c>
      <c r="F250" s="112">
        <f t="shared" si="18"/>
        <v>64500000</v>
      </c>
      <c r="G250" s="136">
        <f t="shared" si="18"/>
        <v>0</v>
      </c>
      <c r="H250" s="136">
        <f t="shared" si="16"/>
        <v>64500000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s="103" customFormat="1" ht="50.25" customHeight="1">
      <c r="A251" s="69" t="s">
        <v>173</v>
      </c>
      <c r="B251" s="26">
        <v>842</v>
      </c>
      <c r="C251" s="19" t="s">
        <v>3</v>
      </c>
      <c r="D251" s="19" t="s">
        <v>157</v>
      </c>
      <c r="E251" s="19" t="s">
        <v>411</v>
      </c>
      <c r="F251" s="112">
        <f t="shared" si="18"/>
        <v>64500000</v>
      </c>
      <c r="G251" s="136">
        <f t="shared" si="18"/>
        <v>0</v>
      </c>
      <c r="H251" s="136">
        <f t="shared" si="16"/>
        <v>64500000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s="7" customFormat="1" ht="17.25" customHeight="1">
      <c r="A252" s="69" t="s">
        <v>41</v>
      </c>
      <c r="B252" s="26">
        <v>842</v>
      </c>
      <c r="C252" s="19" t="s">
        <v>3</v>
      </c>
      <c r="D252" s="19" t="s">
        <v>157</v>
      </c>
      <c r="E252" s="19" t="s">
        <v>301</v>
      </c>
      <c r="F252" s="112">
        <f t="shared" si="18"/>
        <v>64500000</v>
      </c>
      <c r="G252" s="136">
        <f t="shared" si="18"/>
        <v>0</v>
      </c>
      <c r="H252" s="136">
        <f t="shared" si="16"/>
        <v>64500000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s="7" customFormat="1" ht="45.75" customHeight="1">
      <c r="A253" s="69" t="s">
        <v>42</v>
      </c>
      <c r="B253" s="26">
        <v>842</v>
      </c>
      <c r="C253" s="19" t="s">
        <v>3</v>
      </c>
      <c r="D253" s="19" t="s">
        <v>157</v>
      </c>
      <c r="E253" s="19" t="s">
        <v>43</v>
      </c>
      <c r="F253" s="112">
        <v>64500000</v>
      </c>
      <c r="G253" s="136"/>
      <c r="H253" s="136">
        <f t="shared" si="16"/>
        <v>64500000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s="2" customFormat="1" ht="15.75">
      <c r="A254" s="72" t="s">
        <v>441</v>
      </c>
      <c r="B254" s="16" t="s">
        <v>364</v>
      </c>
      <c r="C254" s="16" t="s">
        <v>414</v>
      </c>
      <c r="D254" s="16" t="s">
        <v>412</v>
      </c>
      <c r="E254" s="16" t="s">
        <v>411</v>
      </c>
      <c r="F254" s="110">
        <f>SUM(F255,F260)</f>
        <v>3100000</v>
      </c>
      <c r="G254" s="134">
        <f>SUM(G255,G260)</f>
        <v>0</v>
      </c>
      <c r="H254" s="134">
        <f t="shared" si="16"/>
        <v>3100000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1:25" s="1" customFormat="1" ht="15.75">
      <c r="A255" s="68" t="s">
        <v>442</v>
      </c>
      <c r="B255" s="17" t="s">
        <v>364</v>
      </c>
      <c r="C255" s="17" t="s">
        <v>415</v>
      </c>
      <c r="D255" s="17" t="s">
        <v>412</v>
      </c>
      <c r="E255" s="17" t="s">
        <v>411</v>
      </c>
      <c r="F255" s="111">
        <f aca="true" t="shared" si="19" ref="F255:G258">F256</f>
        <v>1100000</v>
      </c>
      <c r="G255" s="135">
        <f t="shared" si="19"/>
        <v>0</v>
      </c>
      <c r="H255" s="135">
        <f t="shared" si="16"/>
        <v>1100000</v>
      </c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s="7" customFormat="1" ht="15.75">
      <c r="A256" s="69" t="s">
        <v>318</v>
      </c>
      <c r="B256" s="20" t="s">
        <v>364</v>
      </c>
      <c r="C256" s="19" t="s">
        <v>415</v>
      </c>
      <c r="D256" s="19" t="s">
        <v>319</v>
      </c>
      <c r="E256" s="19" t="s">
        <v>411</v>
      </c>
      <c r="F256" s="112">
        <f t="shared" si="19"/>
        <v>1100000</v>
      </c>
      <c r="G256" s="136">
        <f t="shared" si="19"/>
        <v>0</v>
      </c>
      <c r="H256" s="136">
        <f t="shared" si="16"/>
        <v>1100000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 spans="1:25" s="7" customFormat="1" ht="50.25" customHeight="1">
      <c r="A257" s="69" t="s">
        <v>173</v>
      </c>
      <c r="B257" s="26">
        <v>842</v>
      </c>
      <c r="C257" s="19" t="s">
        <v>415</v>
      </c>
      <c r="D257" s="19" t="s">
        <v>157</v>
      </c>
      <c r="E257" s="19" t="s">
        <v>411</v>
      </c>
      <c r="F257" s="112">
        <f t="shared" si="19"/>
        <v>1100000</v>
      </c>
      <c r="G257" s="136">
        <f t="shared" si="19"/>
        <v>0</v>
      </c>
      <c r="H257" s="136">
        <f t="shared" si="16"/>
        <v>1100000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s="7" customFormat="1" ht="15.75">
      <c r="A258" s="69" t="s">
        <v>41</v>
      </c>
      <c r="B258" s="26">
        <v>842</v>
      </c>
      <c r="C258" s="19" t="s">
        <v>415</v>
      </c>
      <c r="D258" s="19" t="s">
        <v>157</v>
      </c>
      <c r="E258" s="19" t="s">
        <v>301</v>
      </c>
      <c r="F258" s="112">
        <f t="shared" si="19"/>
        <v>1100000</v>
      </c>
      <c r="G258" s="136">
        <f t="shared" si="19"/>
        <v>0</v>
      </c>
      <c r="H258" s="136">
        <f t="shared" si="16"/>
        <v>1100000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s="7" customFormat="1" ht="45.75" customHeight="1">
      <c r="A259" s="69" t="s">
        <v>42</v>
      </c>
      <c r="B259" s="26">
        <v>842</v>
      </c>
      <c r="C259" s="19" t="s">
        <v>415</v>
      </c>
      <c r="D259" s="19" t="s">
        <v>157</v>
      </c>
      <c r="E259" s="19" t="s">
        <v>43</v>
      </c>
      <c r="F259" s="112">
        <v>1100000</v>
      </c>
      <c r="G259" s="136"/>
      <c r="H259" s="136">
        <f t="shared" si="16"/>
        <v>1100000</v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s="1" customFormat="1" ht="15.75">
      <c r="A260" s="68" t="s">
        <v>443</v>
      </c>
      <c r="B260" s="17" t="s">
        <v>364</v>
      </c>
      <c r="C260" s="17" t="s">
        <v>426</v>
      </c>
      <c r="D260" s="17" t="s">
        <v>412</v>
      </c>
      <c r="E260" s="17" t="s">
        <v>411</v>
      </c>
      <c r="F260" s="111">
        <f aca="true" t="shared" si="20" ref="F260:G263">F261</f>
        <v>2000000</v>
      </c>
      <c r="G260" s="135">
        <f t="shared" si="20"/>
        <v>0</v>
      </c>
      <c r="H260" s="135">
        <f t="shared" si="16"/>
        <v>2000000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1:25" s="7" customFormat="1" ht="15.75">
      <c r="A261" s="69" t="s">
        <v>318</v>
      </c>
      <c r="B261" s="20" t="s">
        <v>364</v>
      </c>
      <c r="C261" s="19" t="s">
        <v>426</v>
      </c>
      <c r="D261" s="19" t="s">
        <v>319</v>
      </c>
      <c r="E261" s="19" t="s">
        <v>411</v>
      </c>
      <c r="F261" s="112">
        <f t="shared" si="20"/>
        <v>2000000</v>
      </c>
      <c r="G261" s="136">
        <f t="shared" si="20"/>
        <v>0</v>
      </c>
      <c r="H261" s="136">
        <f t="shared" si="16"/>
        <v>2000000</v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s="7" customFormat="1" ht="48.75" customHeight="1">
      <c r="A262" s="69" t="s">
        <v>173</v>
      </c>
      <c r="B262" s="26">
        <v>842</v>
      </c>
      <c r="C262" s="19" t="s">
        <v>426</v>
      </c>
      <c r="D262" s="19" t="s">
        <v>157</v>
      </c>
      <c r="E262" s="19" t="s">
        <v>411</v>
      </c>
      <c r="F262" s="112">
        <f t="shared" si="20"/>
        <v>2000000</v>
      </c>
      <c r="G262" s="136">
        <f t="shared" si="20"/>
        <v>0</v>
      </c>
      <c r="H262" s="136">
        <f t="shared" si="16"/>
        <v>2000000</v>
      </c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s="7" customFormat="1" ht="15.75">
      <c r="A263" s="69" t="s">
        <v>41</v>
      </c>
      <c r="B263" s="19" t="s">
        <v>364</v>
      </c>
      <c r="C263" s="19" t="s">
        <v>426</v>
      </c>
      <c r="D263" s="19" t="s">
        <v>157</v>
      </c>
      <c r="E263" s="19" t="s">
        <v>301</v>
      </c>
      <c r="F263" s="112">
        <f t="shared" si="20"/>
        <v>2000000</v>
      </c>
      <c r="G263" s="136">
        <f t="shared" si="20"/>
        <v>0</v>
      </c>
      <c r="H263" s="136">
        <f t="shared" si="16"/>
        <v>2000000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s="7" customFormat="1" ht="48" customHeight="1">
      <c r="A264" s="99" t="s">
        <v>42</v>
      </c>
      <c r="B264" s="19" t="s">
        <v>364</v>
      </c>
      <c r="C264" s="19" t="s">
        <v>426</v>
      </c>
      <c r="D264" s="19" t="s">
        <v>157</v>
      </c>
      <c r="E264" s="19" t="s">
        <v>43</v>
      </c>
      <c r="F264" s="112">
        <v>2000000</v>
      </c>
      <c r="G264" s="136"/>
      <c r="H264" s="136">
        <f t="shared" si="16"/>
        <v>2000000</v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s="2" customFormat="1" ht="16.5" customHeight="1">
      <c r="A265" s="97" t="s">
        <v>436</v>
      </c>
      <c r="B265" s="59">
        <v>843</v>
      </c>
      <c r="C265" s="54"/>
      <c r="D265" s="54"/>
      <c r="E265" s="54"/>
      <c r="F265" s="109">
        <f>F266</f>
        <v>3400000</v>
      </c>
      <c r="G265" s="134">
        <f>G266</f>
        <v>2000000</v>
      </c>
      <c r="H265" s="134">
        <f t="shared" si="16"/>
        <v>5400000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1:25" s="2" customFormat="1" ht="15.75">
      <c r="A266" s="72" t="s">
        <v>6</v>
      </c>
      <c r="B266" s="24">
        <v>843</v>
      </c>
      <c r="C266" s="16" t="s">
        <v>418</v>
      </c>
      <c r="D266" s="16" t="s">
        <v>412</v>
      </c>
      <c r="E266" s="16" t="s">
        <v>411</v>
      </c>
      <c r="F266" s="110">
        <f>F267</f>
        <v>3400000</v>
      </c>
      <c r="G266" s="134">
        <f>G267</f>
        <v>2000000</v>
      </c>
      <c r="H266" s="134">
        <f t="shared" si="16"/>
        <v>5400000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spans="1:25" s="1" customFormat="1" ht="15.75" customHeight="1">
      <c r="A267" s="68" t="s">
        <v>444</v>
      </c>
      <c r="B267" s="25">
        <v>843</v>
      </c>
      <c r="C267" s="17" t="s">
        <v>486</v>
      </c>
      <c r="D267" s="17" t="s">
        <v>412</v>
      </c>
      <c r="E267" s="17" t="s">
        <v>411</v>
      </c>
      <c r="F267" s="111">
        <f>SUM(F268,F271)</f>
        <v>3400000</v>
      </c>
      <c r="G267" s="135">
        <f>SUM(G268,G271)</f>
        <v>2000000</v>
      </c>
      <c r="H267" s="135">
        <f t="shared" si="16"/>
        <v>5400000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s="7" customFormat="1" ht="35.25" customHeight="1">
      <c r="A268" s="69" t="s">
        <v>320</v>
      </c>
      <c r="B268" s="26">
        <v>843</v>
      </c>
      <c r="C268" s="19" t="s">
        <v>486</v>
      </c>
      <c r="D268" s="19" t="s">
        <v>321</v>
      </c>
      <c r="E268" s="19" t="s">
        <v>411</v>
      </c>
      <c r="F268" s="112">
        <f>F269</f>
        <v>1300000</v>
      </c>
      <c r="G268" s="136">
        <f>G269</f>
        <v>0</v>
      </c>
      <c r="H268" s="136">
        <f t="shared" si="16"/>
        <v>1300000</v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s="7" customFormat="1" ht="30.75" customHeight="1">
      <c r="A269" s="69" t="s">
        <v>510</v>
      </c>
      <c r="B269" s="26">
        <v>843</v>
      </c>
      <c r="C269" s="19" t="s">
        <v>486</v>
      </c>
      <c r="D269" s="19" t="s">
        <v>423</v>
      </c>
      <c r="E269" s="19" t="s">
        <v>411</v>
      </c>
      <c r="F269" s="112">
        <f>F270</f>
        <v>1300000</v>
      </c>
      <c r="G269" s="136">
        <f>G270</f>
        <v>0</v>
      </c>
      <c r="H269" s="136">
        <f t="shared" si="16"/>
        <v>1300000</v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s="7" customFormat="1" ht="15.75">
      <c r="A270" s="69" t="s">
        <v>322</v>
      </c>
      <c r="B270" s="26">
        <v>843</v>
      </c>
      <c r="C270" s="19" t="s">
        <v>486</v>
      </c>
      <c r="D270" s="19" t="s">
        <v>423</v>
      </c>
      <c r="E270" s="19" t="s">
        <v>295</v>
      </c>
      <c r="F270" s="112">
        <v>1300000</v>
      </c>
      <c r="G270" s="136"/>
      <c r="H270" s="136">
        <f t="shared" si="16"/>
        <v>1300000</v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s="7" customFormat="1" ht="15.75">
      <c r="A271" s="69" t="s">
        <v>300</v>
      </c>
      <c r="B271" s="20" t="s">
        <v>493</v>
      </c>
      <c r="C271" s="19" t="s">
        <v>486</v>
      </c>
      <c r="D271" s="19" t="s">
        <v>316</v>
      </c>
      <c r="E271" s="19" t="s">
        <v>411</v>
      </c>
      <c r="F271" s="112">
        <f>F272</f>
        <v>2100000</v>
      </c>
      <c r="G271" s="136">
        <f>G272</f>
        <v>2000000</v>
      </c>
      <c r="H271" s="136">
        <f t="shared" si="16"/>
        <v>4100000</v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s="7" customFormat="1" ht="32.25" customHeight="1">
      <c r="A272" s="69" t="s">
        <v>533</v>
      </c>
      <c r="B272" s="20" t="s">
        <v>493</v>
      </c>
      <c r="C272" s="19" t="s">
        <v>486</v>
      </c>
      <c r="D272" s="19" t="s">
        <v>503</v>
      </c>
      <c r="E272" s="19" t="s">
        <v>411</v>
      </c>
      <c r="F272" s="112">
        <f>F273</f>
        <v>2100000</v>
      </c>
      <c r="G272" s="136">
        <f>G273</f>
        <v>2000000</v>
      </c>
      <c r="H272" s="136">
        <f t="shared" si="16"/>
        <v>4100000</v>
      </c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s="7" customFormat="1" ht="15.75">
      <c r="A273" s="69" t="s">
        <v>317</v>
      </c>
      <c r="B273" s="20" t="s">
        <v>493</v>
      </c>
      <c r="C273" s="19" t="s">
        <v>486</v>
      </c>
      <c r="D273" s="19" t="s">
        <v>503</v>
      </c>
      <c r="E273" s="19" t="s">
        <v>295</v>
      </c>
      <c r="F273" s="112">
        <v>2100000</v>
      </c>
      <c r="G273" s="136">
        <v>2000000</v>
      </c>
      <c r="H273" s="136">
        <f t="shared" si="16"/>
        <v>4100000</v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s="2" customFormat="1" ht="49.5">
      <c r="A274" s="71" t="s">
        <v>188</v>
      </c>
      <c r="B274" s="52" t="s">
        <v>365</v>
      </c>
      <c r="C274" s="52"/>
      <c r="D274" s="52"/>
      <c r="E274" s="52"/>
      <c r="F274" s="109">
        <f>SUM(F275,F280)</f>
        <v>21300000</v>
      </c>
      <c r="G274" s="134">
        <f>SUM(G275,G280)</f>
        <v>3404000</v>
      </c>
      <c r="H274" s="134">
        <f t="shared" si="16"/>
        <v>24704000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1:25" s="2" customFormat="1" ht="15.75">
      <c r="A275" s="72" t="s">
        <v>6</v>
      </c>
      <c r="B275" s="24">
        <v>844</v>
      </c>
      <c r="C275" s="16" t="s">
        <v>418</v>
      </c>
      <c r="D275" s="16" t="s">
        <v>412</v>
      </c>
      <c r="E275" s="16" t="s">
        <v>411</v>
      </c>
      <c r="F275" s="110">
        <f aca="true" t="shared" si="21" ref="F275:G278">F276</f>
        <v>2100000</v>
      </c>
      <c r="G275" s="134">
        <f t="shared" si="21"/>
        <v>3404000</v>
      </c>
      <c r="H275" s="134">
        <f t="shared" si="16"/>
        <v>5504000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1:25" s="1" customFormat="1" ht="15.75">
      <c r="A276" s="68" t="s">
        <v>428</v>
      </c>
      <c r="B276" s="22" t="s">
        <v>365</v>
      </c>
      <c r="C276" s="17" t="s">
        <v>486</v>
      </c>
      <c r="D276" s="17" t="s">
        <v>412</v>
      </c>
      <c r="E276" s="17" t="s">
        <v>411</v>
      </c>
      <c r="F276" s="111">
        <f t="shared" si="21"/>
        <v>2100000</v>
      </c>
      <c r="G276" s="135">
        <f t="shared" si="21"/>
        <v>3404000</v>
      </c>
      <c r="H276" s="135">
        <f t="shared" si="16"/>
        <v>5504000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s="7" customFormat="1" ht="31.5">
      <c r="A277" s="69" t="s">
        <v>274</v>
      </c>
      <c r="B277" s="20" t="s">
        <v>365</v>
      </c>
      <c r="C277" s="19" t="s">
        <v>486</v>
      </c>
      <c r="D277" s="19" t="s">
        <v>275</v>
      </c>
      <c r="E277" s="19" t="s">
        <v>411</v>
      </c>
      <c r="F277" s="112">
        <f t="shared" si="21"/>
        <v>2100000</v>
      </c>
      <c r="G277" s="136">
        <f t="shared" si="21"/>
        <v>3404000</v>
      </c>
      <c r="H277" s="136">
        <f t="shared" si="16"/>
        <v>5504000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 spans="1:25" s="7" customFormat="1" ht="33" customHeight="1">
      <c r="A278" s="69" t="s">
        <v>198</v>
      </c>
      <c r="B278" s="20" t="s">
        <v>365</v>
      </c>
      <c r="C278" s="19" t="s">
        <v>486</v>
      </c>
      <c r="D278" s="19" t="s">
        <v>197</v>
      </c>
      <c r="E278" s="19" t="s">
        <v>411</v>
      </c>
      <c r="F278" s="112">
        <f t="shared" si="21"/>
        <v>2100000</v>
      </c>
      <c r="G278" s="136">
        <f t="shared" si="21"/>
        <v>3404000</v>
      </c>
      <c r="H278" s="136">
        <f t="shared" si="16"/>
        <v>5504000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25" s="7" customFormat="1" ht="15.75">
      <c r="A279" s="69" t="s">
        <v>54</v>
      </c>
      <c r="B279" s="23">
        <v>844</v>
      </c>
      <c r="C279" s="19" t="s">
        <v>486</v>
      </c>
      <c r="D279" s="19" t="s">
        <v>197</v>
      </c>
      <c r="E279" s="19" t="s">
        <v>422</v>
      </c>
      <c r="F279" s="112">
        <v>2100000</v>
      </c>
      <c r="G279" s="136">
        <v>3404000</v>
      </c>
      <c r="H279" s="136">
        <f t="shared" si="16"/>
        <v>5504000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 spans="1:25" s="2" customFormat="1" ht="30.75" customHeight="1">
      <c r="A280" s="72" t="s">
        <v>10</v>
      </c>
      <c r="B280" s="21" t="s">
        <v>365</v>
      </c>
      <c r="C280" s="16" t="s">
        <v>9</v>
      </c>
      <c r="D280" s="16" t="s">
        <v>412</v>
      </c>
      <c r="E280" s="16" t="s">
        <v>411</v>
      </c>
      <c r="F280" s="110">
        <f>SUM(F281,F285)</f>
        <v>19200000</v>
      </c>
      <c r="G280" s="134">
        <f>SUM(G281,G285)</f>
        <v>0</v>
      </c>
      <c r="H280" s="134">
        <f t="shared" si="16"/>
        <v>19200000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1:25" s="1" customFormat="1" ht="44.25" customHeight="1">
      <c r="A281" s="68" t="s">
        <v>310</v>
      </c>
      <c r="B281" s="22" t="s">
        <v>365</v>
      </c>
      <c r="C281" s="17" t="s">
        <v>11</v>
      </c>
      <c r="D281" s="17" t="s">
        <v>412</v>
      </c>
      <c r="E281" s="17" t="s">
        <v>411</v>
      </c>
      <c r="F281" s="111">
        <f aca="true" t="shared" si="22" ref="F281:G283">F282</f>
        <v>18000000</v>
      </c>
      <c r="G281" s="135">
        <f t="shared" si="22"/>
        <v>0</v>
      </c>
      <c r="H281" s="135">
        <f t="shared" si="16"/>
        <v>18000000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s="7" customFormat="1" ht="29.25" customHeight="1">
      <c r="A282" s="69" t="s">
        <v>274</v>
      </c>
      <c r="B282" s="20" t="s">
        <v>365</v>
      </c>
      <c r="C282" s="19" t="s">
        <v>11</v>
      </c>
      <c r="D282" s="19" t="s">
        <v>275</v>
      </c>
      <c r="E282" s="19" t="s">
        <v>411</v>
      </c>
      <c r="F282" s="112">
        <f t="shared" si="22"/>
        <v>18000000</v>
      </c>
      <c r="G282" s="136">
        <f t="shared" si="22"/>
        <v>0</v>
      </c>
      <c r="H282" s="136">
        <f t="shared" si="16"/>
        <v>18000000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s="7" customFormat="1" ht="33.75" customHeight="1">
      <c r="A283" s="69" t="s">
        <v>198</v>
      </c>
      <c r="B283" s="20" t="s">
        <v>365</v>
      </c>
      <c r="C283" s="19" t="s">
        <v>11</v>
      </c>
      <c r="D283" s="19" t="s">
        <v>197</v>
      </c>
      <c r="E283" s="19" t="s">
        <v>411</v>
      </c>
      <c r="F283" s="112">
        <f t="shared" si="22"/>
        <v>18000000</v>
      </c>
      <c r="G283" s="136">
        <f t="shared" si="22"/>
        <v>0</v>
      </c>
      <c r="H283" s="136">
        <f t="shared" si="16"/>
        <v>18000000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8" s="36" customFormat="1" ht="16.5" customHeight="1">
      <c r="A284" s="89" t="s">
        <v>293</v>
      </c>
      <c r="B284" s="20" t="s">
        <v>365</v>
      </c>
      <c r="C284" s="19" t="s">
        <v>11</v>
      </c>
      <c r="D284" s="19" t="s">
        <v>197</v>
      </c>
      <c r="E284" s="19" t="s">
        <v>424</v>
      </c>
      <c r="F284" s="112">
        <v>18000000</v>
      </c>
      <c r="G284" s="140"/>
      <c r="H284" s="136">
        <f t="shared" si="16"/>
        <v>18000000</v>
      </c>
    </row>
    <row r="285" spans="1:8" s="129" customFormat="1" ht="15.75">
      <c r="A285" s="68" t="s">
        <v>339</v>
      </c>
      <c r="B285" s="22" t="s">
        <v>365</v>
      </c>
      <c r="C285" s="17" t="s">
        <v>340</v>
      </c>
      <c r="D285" s="17" t="s">
        <v>412</v>
      </c>
      <c r="E285" s="17" t="s">
        <v>411</v>
      </c>
      <c r="F285" s="111">
        <f>F287</f>
        <v>1200000</v>
      </c>
      <c r="G285" s="141">
        <f>G287</f>
        <v>0</v>
      </c>
      <c r="H285" s="135">
        <f t="shared" si="16"/>
        <v>1200000</v>
      </c>
    </row>
    <row r="286" spans="1:8" s="36" customFormat="1" ht="31.5">
      <c r="A286" s="69" t="s">
        <v>274</v>
      </c>
      <c r="B286" s="20" t="s">
        <v>365</v>
      </c>
      <c r="C286" s="19" t="s">
        <v>340</v>
      </c>
      <c r="D286" s="19" t="s">
        <v>275</v>
      </c>
      <c r="E286" s="19" t="s">
        <v>411</v>
      </c>
      <c r="F286" s="112">
        <f>F287</f>
        <v>1200000</v>
      </c>
      <c r="G286" s="140">
        <f>G287</f>
        <v>0</v>
      </c>
      <c r="H286" s="136">
        <f t="shared" si="16"/>
        <v>1200000</v>
      </c>
    </row>
    <row r="287" spans="1:25" s="7" customFormat="1" ht="29.25" customHeight="1">
      <c r="A287" s="69" t="s">
        <v>198</v>
      </c>
      <c r="B287" s="20" t="s">
        <v>365</v>
      </c>
      <c r="C287" s="19" t="s">
        <v>340</v>
      </c>
      <c r="D287" s="19" t="s">
        <v>197</v>
      </c>
      <c r="E287" s="19" t="s">
        <v>411</v>
      </c>
      <c r="F287" s="112">
        <f>F288</f>
        <v>1200000</v>
      </c>
      <c r="G287" s="136">
        <f>G288</f>
        <v>0</v>
      </c>
      <c r="H287" s="136">
        <f t="shared" si="16"/>
        <v>1200000</v>
      </c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s="7" customFormat="1" ht="15.75">
      <c r="A288" s="74" t="s">
        <v>293</v>
      </c>
      <c r="B288" s="20" t="s">
        <v>365</v>
      </c>
      <c r="C288" s="19" t="s">
        <v>340</v>
      </c>
      <c r="D288" s="19" t="s">
        <v>197</v>
      </c>
      <c r="E288" s="19" t="s">
        <v>424</v>
      </c>
      <c r="F288" s="112">
        <v>1200000</v>
      </c>
      <c r="G288" s="136"/>
      <c r="H288" s="136">
        <f t="shared" si="16"/>
        <v>1200000</v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s="2" customFormat="1" ht="16.5">
      <c r="A289" s="71" t="s">
        <v>381</v>
      </c>
      <c r="B289" s="52" t="s">
        <v>273</v>
      </c>
      <c r="C289" s="16"/>
      <c r="D289" s="16"/>
      <c r="E289" s="16"/>
      <c r="F289" s="110">
        <f>SUM(F290,F301)</f>
        <v>101720000</v>
      </c>
      <c r="G289" s="134">
        <f>SUM(G290,G301)</f>
        <v>308700</v>
      </c>
      <c r="H289" s="134">
        <f t="shared" si="16"/>
        <v>102028700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1:25" s="2" customFormat="1" ht="15.75">
      <c r="A290" s="72" t="s">
        <v>463</v>
      </c>
      <c r="B290" s="16" t="s">
        <v>273</v>
      </c>
      <c r="C290" s="16" t="s">
        <v>451</v>
      </c>
      <c r="D290" s="16" t="s">
        <v>412</v>
      </c>
      <c r="E290" s="16" t="s">
        <v>411</v>
      </c>
      <c r="F290" s="110">
        <f>F291</f>
        <v>69350000</v>
      </c>
      <c r="G290" s="134">
        <f>G291</f>
        <v>308700</v>
      </c>
      <c r="H290" s="134">
        <f t="shared" si="16"/>
        <v>69658700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1:25" s="1" customFormat="1" ht="15.75">
      <c r="A291" s="68" t="s">
        <v>464</v>
      </c>
      <c r="B291" s="17" t="s">
        <v>273</v>
      </c>
      <c r="C291" s="17" t="s">
        <v>452</v>
      </c>
      <c r="D291" s="17" t="s">
        <v>412</v>
      </c>
      <c r="E291" s="17" t="s">
        <v>411</v>
      </c>
      <c r="F291" s="111">
        <f>F292</f>
        <v>69350000</v>
      </c>
      <c r="G291" s="135">
        <f>G292</f>
        <v>308700</v>
      </c>
      <c r="H291" s="135">
        <f t="shared" si="16"/>
        <v>69658700</v>
      </c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s="7" customFormat="1" ht="17.25" customHeight="1">
      <c r="A292" s="69" t="s">
        <v>318</v>
      </c>
      <c r="B292" s="19" t="s">
        <v>273</v>
      </c>
      <c r="C292" s="19" t="s">
        <v>452</v>
      </c>
      <c r="D292" s="19" t="s">
        <v>319</v>
      </c>
      <c r="E292" s="19" t="s">
        <v>411</v>
      </c>
      <c r="F292" s="112">
        <f>SUM(F294)</f>
        <v>69350000</v>
      </c>
      <c r="G292" s="136">
        <f>SUM(G294)</f>
        <v>308700</v>
      </c>
      <c r="H292" s="136">
        <f t="shared" si="16"/>
        <v>69658700</v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s="62" customFormat="1" ht="31.5">
      <c r="A293" s="69" t="s">
        <v>175</v>
      </c>
      <c r="B293" s="19" t="s">
        <v>273</v>
      </c>
      <c r="C293" s="19" t="s">
        <v>452</v>
      </c>
      <c r="D293" s="19" t="s">
        <v>140</v>
      </c>
      <c r="E293" s="19" t="s">
        <v>411</v>
      </c>
      <c r="F293" s="112">
        <f>F294</f>
        <v>69350000</v>
      </c>
      <c r="G293" s="137">
        <f>G294</f>
        <v>308700</v>
      </c>
      <c r="H293" s="136">
        <f t="shared" si="16"/>
        <v>69658700</v>
      </c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</row>
    <row r="294" spans="1:25" s="7" customFormat="1" ht="47.25" customHeight="1">
      <c r="A294" s="69" t="s">
        <v>55</v>
      </c>
      <c r="B294" s="19" t="s">
        <v>273</v>
      </c>
      <c r="C294" s="19" t="s">
        <v>452</v>
      </c>
      <c r="D294" s="19" t="s">
        <v>140</v>
      </c>
      <c r="E294" s="19" t="s">
        <v>56</v>
      </c>
      <c r="F294" s="112">
        <f>SUM(F295,F298)</f>
        <v>69350000</v>
      </c>
      <c r="G294" s="136">
        <f>SUM(G295,G298)</f>
        <v>308700</v>
      </c>
      <c r="H294" s="136">
        <f t="shared" si="16"/>
        <v>69658700</v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s="7" customFormat="1" ht="15.75">
      <c r="A295" s="69" t="s">
        <v>44</v>
      </c>
      <c r="B295" s="19" t="s">
        <v>273</v>
      </c>
      <c r="C295" s="19" t="s">
        <v>452</v>
      </c>
      <c r="D295" s="19" t="s">
        <v>140</v>
      </c>
      <c r="E295" s="19" t="s">
        <v>45</v>
      </c>
      <c r="F295" s="112">
        <f>SUM(F296,F297)</f>
        <v>20650000</v>
      </c>
      <c r="G295" s="136">
        <f>SUM(G296,G297)</f>
        <v>0</v>
      </c>
      <c r="H295" s="136">
        <f t="shared" si="16"/>
        <v>20650000</v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s="7" customFormat="1" ht="47.25">
      <c r="A296" s="69" t="s">
        <v>501</v>
      </c>
      <c r="B296" s="19" t="s">
        <v>273</v>
      </c>
      <c r="C296" s="19" t="s">
        <v>452</v>
      </c>
      <c r="D296" s="19" t="s">
        <v>140</v>
      </c>
      <c r="E296" s="19" t="s">
        <v>46</v>
      </c>
      <c r="F296" s="112">
        <v>20200000</v>
      </c>
      <c r="G296" s="136"/>
      <c r="H296" s="136">
        <f t="shared" si="16"/>
        <v>20200000</v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s="131" customFormat="1" ht="15.75">
      <c r="A297" s="69" t="s">
        <v>47</v>
      </c>
      <c r="B297" s="19" t="s">
        <v>273</v>
      </c>
      <c r="C297" s="19" t="s">
        <v>452</v>
      </c>
      <c r="D297" s="19" t="s">
        <v>140</v>
      </c>
      <c r="E297" s="19" t="s">
        <v>48</v>
      </c>
      <c r="F297" s="118">
        <v>450000</v>
      </c>
      <c r="G297" s="136"/>
      <c r="H297" s="136">
        <f t="shared" si="16"/>
        <v>450000</v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s="7" customFormat="1" ht="17.25" customHeight="1">
      <c r="A298" s="69" t="s">
        <v>49</v>
      </c>
      <c r="B298" s="19" t="s">
        <v>273</v>
      </c>
      <c r="C298" s="19" t="s">
        <v>452</v>
      </c>
      <c r="D298" s="19" t="s">
        <v>140</v>
      </c>
      <c r="E298" s="19" t="s">
        <v>50</v>
      </c>
      <c r="F298" s="112">
        <f>SUM(F299,F300)</f>
        <v>48700000</v>
      </c>
      <c r="G298" s="136">
        <f>SUM(G299,G300)</f>
        <v>308700</v>
      </c>
      <c r="H298" s="136">
        <f t="shared" si="16"/>
        <v>49008700</v>
      </c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s="7" customFormat="1" ht="47.25">
      <c r="A299" s="69" t="s">
        <v>502</v>
      </c>
      <c r="B299" s="19" t="s">
        <v>273</v>
      </c>
      <c r="C299" s="19" t="s">
        <v>452</v>
      </c>
      <c r="D299" s="19" t="s">
        <v>140</v>
      </c>
      <c r="E299" s="19" t="s">
        <v>52</v>
      </c>
      <c r="F299" s="112">
        <f>38000000+9700000</f>
        <v>47700000</v>
      </c>
      <c r="G299" s="136"/>
      <c r="H299" s="136">
        <f aca="true" t="shared" si="23" ref="H299:H378">SUM(F299:G299)</f>
        <v>47700000</v>
      </c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s="7" customFormat="1" ht="15.75">
      <c r="A300" s="69" t="s">
        <v>51</v>
      </c>
      <c r="B300" s="19" t="s">
        <v>273</v>
      </c>
      <c r="C300" s="19" t="s">
        <v>452</v>
      </c>
      <c r="D300" s="19" t="s">
        <v>140</v>
      </c>
      <c r="E300" s="19" t="s">
        <v>53</v>
      </c>
      <c r="F300" s="112">
        <f>500000+500000</f>
        <v>1000000</v>
      </c>
      <c r="G300" s="136">
        <f>165500+143200</f>
        <v>308700</v>
      </c>
      <c r="H300" s="136">
        <f t="shared" si="23"/>
        <v>1308700</v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s="2" customFormat="1" ht="15" customHeight="1">
      <c r="A301" s="72" t="s">
        <v>470</v>
      </c>
      <c r="B301" s="16" t="s">
        <v>273</v>
      </c>
      <c r="C301" s="16" t="s">
        <v>471</v>
      </c>
      <c r="D301" s="16" t="s">
        <v>412</v>
      </c>
      <c r="E301" s="16" t="s">
        <v>411</v>
      </c>
      <c r="F301" s="110">
        <f>SUM(F302,F307)</f>
        <v>32370000</v>
      </c>
      <c r="G301" s="134">
        <f>SUM(G302,G307)</f>
        <v>0</v>
      </c>
      <c r="H301" s="134">
        <f t="shared" si="23"/>
        <v>32370000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1:25" s="1" customFormat="1" ht="13.5" customHeight="1">
      <c r="A302" s="68" t="s">
        <v>38</v>
      </c>
      <c r="B302" s="17" t="s">
        <v>273</v>
      </c>
      <c r="C302" s="17" t="s">
        <v>39</v>
      </c>
      <c r="D302" s="17" t="s">
        <v>412</v>
      </c>
      <c r="E302" s="17" t="s">
        <v>411</v>
      </c>
      <c r="F302" s="111">
        <f aca="true" t="shared" si="24" ref="F302:G305">F303</f>
        <v>11500000</v>
      </c>
      <c r="G302" s="135">
        <f t="shared" si="24"/>
        <v>0</v>
      </c>
      <c r="H302" s="135">
        <f t="shared" si="23"/>
        <v>11500000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s="7" customFormat="1" ht="15.75" customHeight="1">
      <c r="A303" s="69" t="s">
        <v>318</v>
      </c>
      <c r="B303" s="19" t="s">
        <v>273</v>
      </c>
      <c r="C303" s="19" t="s">
        <v>39</v>
      </c>
      <c r="D303" s="19" t="s">
        <v>319</v>
      </c>
      <c r="E303" s="19" t="s">
        <v>411</v>
      </c>
      <c r="F303" s="112">
        <f t="shared" si="24"/>
        <v>11500000</v>
      </c>
      <c r="G303" s="136">
        <f t="shared" si="24"/>
        <v>0</v>
      </c>
      <c r="H303" s="136">
        <f t="shared" si="23"/>
        <v>11500000</v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s="7" customFormat="1" ht="32.25" customHeight="1">
      <c r="A304" s="69" t="s">
        <v>175</v>
      </c>
      <c r="B304" s="19" t="s">
        <v>273</v>
      </c>
      <c r="C304" s="19" t="s">
        <v>39</v>
      </c>
      <c r="D304" s="19" t="s">
        <v>140</v>
      </c>
      <c r="E304" s="19" t="s">
        <v>411</v>
      </c>
      <c r="F304" s="112">
        <f t="shared" si="24"/>
        <v>11500000</v>
      </c>
      <c r="G304" s="136">
        <f t="shared" si="24"/>
        <v>0</v>
      </c>
      <c r="H304" s="136">
        <f t="shared" si="23"/>
        <v>11500000</v>
      </c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s="7" customFormat="1" ht="15.75">
      <c r="A305" s="69" t="s">
        <v>41</v>
      </c>
      <c r="B305" s="19" t="s">
        <v>273</v>
      </c>
      <c r="C305" s="19" t="s">
        <v>39</v>
      </c>
      <c r="D305" s="19" t="s">
        <v>140</v>
      </c>
      <c r="E305" s="19" t="s">
        <v>40</v>
      </c>
      <c r="F305" s="112">
        <f t="shared" si="24"/>
        <v>11500000</v>
      </c>
      <c r="G305" s="136">
        <f t="shared" si="24"/>
        <v>0</v>
      </c>
      <c r="H305" s="136">
        <f t="shared" si="23"/>
        <v>11500000</v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s="7" customFormat="1" ht="47.25">
      <c r="A306" s="69" t="s">
        <v>42</v>
      </c>
      <c r="B306" s="19" t="s">
        <v>273</v>
      </c>
      <c r="C306" s="19" t="s">
        <v>39</v>
      </c>
      <c r="D306" s="19" t="s">
        <v>140</v>
      </c>
      <c r="E306" s="19" t="s">
        <v>43</v>
      </c>
      <c r="F306" s="112">
        <v>11500000</v>
      </c>
      <c r="G306" s="136"/>
      <c r="H306" s="136">
        <f t="shared" si="23"/>
        <v>11500000</v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 spans="1:25" s="1" customFormat="1" ht="15.75" customHeight="1">
      <c r="A307" s="68" t="s">
        <v>473</v>
      </c>
      <c r="B307" s="17" t="s">
        <v>273</v>
      </c>
      <c r="C307" s="17" t="s">
        <v>472</v>
      </c>
      <c r="D307" s="17" t="s">
        <v>412</v>
      </c>
      <c r="E307" s="17" t="s">
        <v>411</v>
      </c>
      <c r="F307" s="111">
        <f>SUM(F308)</f>
        <v>20870000</v>
      </c>
      <c r="G307" s="135">
        <f>SUM(G308)</f>
        <v>0</v>
      </c>
      <c r="H307" s="135">
        <f t="shared" si="23"/>
        <v>20870000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s="103" customFormat="1" ht="15.75">
      <c r="A308" s="69" t="s">
        <v>318</v>
      </c>
      <c r="B308" s="19" t="s">
        <v>273</v>
      </c>
      <c r="C308" s="19" t="s">
        <v>472</v>
      </c>
      <c r="D308" s="19" t="s">
        <v>319</v>
      </c>
      <c r="E308" s="19" t="s">
        <v>411</v>
      </c>
      <c r="F308" s="112">
        <f>SUM(F309,F311)</f>
        <v>20870000</v>
      </c>
      <c r="G308" s="136">
        <f>SUM(G309,G311)</f>
        <v>0</v>
      </c>
      <c r="H308" s="136">
        <f t="shared" si="23"/>
        <v>20870000</v>
      </c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s="103" customFormat="1" ht="31.5">
      <c r="A309" s="69" t="s">
        <v>162</v>
      </c>
      <c r="B309" s="19" t="s">
        <v>273</v>
      </c>
      <c r="C309" s="19" t="s">
        <v>472</v>
      </c>
      <c r="D309" s="19" t="s">
        <v>350</v>
      </c>
      <c r="E309" s="19" t="s">
        <v>411</v>
      </c>
      <c r="F309" s="112">
        <f>F310</f>
        <v>370000</v>
      </c>
      <c r="G309" s="136">
        <f>G310</f>
        <v>0</v>
      </c>
      <c r="H309" s="136">
        <f t="shared" si="23"/>
        <v>370000</v>
      </c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s="103" customFormat="1" ht="15.75">
      <c r="A310" s="69" t="s">
        <v>317</v>
      </c>
      <c r="B310" s="19" t="s">
        <v>273</v>
      </c>
      <c r="C310" s="19" t="s">
        <v>472</v>
      </c>
      <c r="D310" s="19" t="s">
        <v>350</v>
      </c>
      <c r="E310" s="19" t="s">
        <v>295</v>
      </c>
      <c r="F310" s="112">
        <v>370000</v>
      </c>
      <c r="G310" s="136"/>
      <c r="H310" s="136">
        <f t="shared" si="23"/>
        <v>370000</v>
      </c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s="103" customFormat="1" ht="31.5">
      <c r="A311" s="69" t="s">
        <v>175</v>
      </c>
      <c r="B311" s="19" t="s">
        <v>273</v>
      </c>
      <c r="C311" s="19" t="s">
        <v>472</v>
      </c>
      <c r="D311" s="19" t="s">
        <v>140</v>
      </c>
      <c r="E311" s="19" t="s">
        <v>411</v>
      </c>
      <c r="F311" s="112">
        <f>SUM(F312:F313)</f>
        <v>20500000</v>
      </c>
      <c r="G311" s="136">
        <f>SUM(G312:G313)</f>
        <v>0</v>
      </c>
      <c r="H311" s="136">
        <f t="shared" si="23"/>
        <v>20500000</v>
      </c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s="103" customFormat="1" ht="15" customHeight="1">
      <c r="A312" s="69" t="s">
        <v>317</v>
      </c>
      <c r="B312" s="19" t="s">
        <v>273</v>
      </c>
      <c r="C312" s="19" t="s">
        <v>472</v>
      </c>
      <c r="D312" s="19" t="s">
        <v>140</v>
      </c>
      <c r="E312" s="19" t="s">
        <v>295</v>
      </c>
      <c r="F312" s="112">
        <v>1500000</v>
      </c>
      <c r="G312" s="136"/>
      <c r="H312" s="136">
        <f t="shared" si="23"/>
        <v>1500000</v>
      </c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 spans="1:25" s="7" customFormat="1" ht="15.75">
      <c r="A313" s="69" t="s">
        <v>41</v>
      </c>
      <c r="B313" s="19" t="s">
        <v>273</v>
      </c>
      <c r="C313" s="19" t="s">
        <v>472</v>
      </c>
      <c r="D313" s="19" t="s">
        <v>140</v>
      </c>
      <c r="E313" s="19" t="s">
        <v>40</v>
      </c>
      <c r="F313" s="112">
        <f>F314</f>
        <v>19000000</v>
      </c>
      <c r="G313" s="136">
        <f>G314</f>
        <v>0</v>
      </c>
      <c r="H313" s="136">
        <f t="shared" si="23"/>
        <v>19000000</v>
      </c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s="7" customFormat="1" ht="47.25">
      <c r="A314" s="69" t="s">
        <v>42</v>
      </c>
      <c r="B314" s="19" t="s">
        <v>273</v>
      </c>
      <c r="C314" s="19" t="s">
        <v>472</v>
      </c>
      <c r="D314" s="19" t="s">
        <v>140</v>
      </c>
      <c r="E314" s="19" t="s">
        <v>43</v>
      </c>
      <c r="F314" s="112">
        <v>19000000</v>
      </c>
      <c r="G314" s="136"/>
      <c r="H314" s="136">
        <f t="shared" si="23"/>
        <v>19000000</v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s="2" customFormat="1" ht="33">
      <c r="A315" s="71" t="s">
        <v>433</v>
      </c>
      <c r="B315" s="60">
        <v>847</v>
      </c>
      <c r="C315" s="54"/>
      <c r="D315" s="54"/>
      <c r="E315" s="54"/>
      <c r="F315" s="109">
        <f>SUM(F316)</f>
        <v>506832560</v>
      </c>
      <c r="G315" s="134">
        <f>SUM(G316)</f>
        <v>22302778.95</v>
      </c>
      <c r="H315" s="134">
        <f t="shared" si="23"/>
        <v>529135338.95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1:25" s="2" customFormat="1" ht="17.25" customHeight="1">
      <c r="A316" s="72" t="s">
        <v>445</v>
      </c>
      <c r="B316" s="27">
        <v>847</v>
      </c>
      <c r="C316" s="16" t="s">
        <v>416</v>
      </c>
      <c r="D316" s="16" t="s">
        <v>412</v>
      </c>
      <c r="E316" s="16" t="s">
        <v>411</v>
      </c>
      <c r="F316" s="110">
        <f>SUM(F317,F323,F335,F447)</f>
        <v>506832560</v>
      </c>
      <c r="G316" s="134">
        <f>SUM(G317,G323,G335,G447)</f>
        <v>22302778.95</v>
      </c>
      <c r="H316" s="134">
        <f t="shared" si="23"/>
        <v>529135338.95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1:25" s="1" customFormat="1" ht="17.25" customHeight="1">
      <c r="A317" s="68" t="s">
        <v>384</v>
      </c>
      <c r="B317" s="28">
        <v>847</v>
      </c>
      <c r="C317" s="17" t="s">
        <v>385</v>
      </c>
      <c r="D317" s="17" t="s">
        <v>412</v>
      </c>
      <c r="E317" s="17" t="s">
        <v>411</v>
      </c>
      <c r="F317" s="111">
        <f aca="true" t="shared" si="25" ref="F317:G321">F318</f>
        <v>3100000</v>
      </c>
      <c r="G317" s="135">
        <f t="shared" si="25"/>
        <v>0</v>
      </c>
      <c r="H317" s="135">
        <f t="shared" si="23"/>
        <v>3100000</v>
      </c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:25" s="7" customFormat="1" ht="18" customHeight="1">
      <c r="A318" s="69" t="s">
        <v>518</v>
      </c>
      <c r="B318" s="23">
        <v>847</v>
      </c>
      <c r="C318" s="19" t="s">
        <v>385</v>
      </c>
      <c r="D318" s="19" t="s">
        <v>386</v>
      </c>
      <c r="E318" s="19" t="s">
        <v>411</v>
      </c>
      <c r="F318" s="112">
        <f t="shared" si="25"/>
        <v>3100000</v>
      </c>
      <c r="G318" s="136">
        <f t="shared" si="25"/>
        <v>0</v>
      </c>
      <c r="H318" s="136">
        <f t="shared" si="23"/>
        <v>3100000</v>
      </c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s="7" customFormat="1" ht="33.75" customHeight="1">
      <c r="A319" s="69" t="s">
        <v>105</v>
      </c>
      <c r="B319" s="23">
        <v>847</v>
      </c>
      <c r="C319" s="19" t="s">
        <v>385</v>
      </c>
      <c r="D319" s="19" t="s">
        <v>387</v>
      </c>
      <c r="E319" s="19" t="s">
        <v>411</v>
      </c>
      <c r="F319" s="112">
        <f t="shared" si="25"/>
        <v>3100000</v>
      </c>
      <c r="G319" s="136">
        <f t="shared" si="25"/>
        <v>0</v>
      </c>
      <c r="H319" s="136">
        <f t="shared" si="23"/>
        <v>3100000</v>
      </c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s="7" customFormat="1" ht="15.75">
      <c r="A320" s="69" t="s">
        <v>79</v>
      </c>
      <c r="B320" s="23">
        <v>847</v>
      </c>
      <c r="C320" s="19" t="s">
        <v>385</v>
      </c>
      <c r="D320" s="19" t="s">
        <v>387</v>
      </c>
      <c r="E320" s="19" t="s">
        <v>78</v>
      </c>
      <c r="F320" s="112">
        <f t="shared" si="25"/>
        <v>3100000</v>
      </c>
      <c r="G320" s="136">
        <f t="shared" si="25"/>
        <v>0</v>
      </c>
      <c r="H320" s="136">
        <f t="shared" si="23"/>
        <v>3100000</v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s="7" customFormat="1" ht="15.75">
      <c r="A321" s="75" t="s">
        <v>81</v>
      </c>
      <c r="B321" s="23">
        <v>847</v>
      </c>
      <c r="C321" s="19" t="s">
        <v>385</v>
      </c>
      <c r="D321" s="19" t="s">
        <v>387</v>
      </c>
      <c r="E321" s="19" t="s">
        <v>80</v>
      </c>
      <c r="F321" s="112">
        <f t="shared" si="25"/>
        <v>3100000</v>
      </c>
      <c r="G321" s="136">
        <f t="shared" si="25"/>
        <v>0</v>
      </c>
      <c r="H321" s="136">
        <f t="shared" si="23"/>
        <v>3100000</v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s="7" customFormat="1" ht="31.5">
      <c r="A322" s="75" t="s">
        <v>82</v>
      </c>
      <c r="B322" s="23">
        <v>847</v>
      </c>
      <c r="C322" s="19" t="s">
        <v>385</v>
      </c>
      <c r="D322" s="19" t="s">
        <v>387</v>
      </c>
      <c r="E322" s="19" t="s">
        <v>88</v>
      </c>
      <c r="F322" s="112">
        <v>3100000</v>
      </c>
      <c r="G322" s="136"/>
      <c r="H322" s="136">
        <f t="shared" si="23"/>
        <v>3100000</v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s="1" customFormat="1" ht="17.25" customHeight="1">
      <c r="A323" s="68" t="s">
        <v>446</v>
      </c>
      <c r="B323" s="28">
        <v>847</v>
      </c>
      <c r="C323" s="17" t="s">
        <v>417</v>
      </c>
      <c r="D323" s="17" t="s">
        <v>412</v>
      </c>
      <c r="E323" s="17" t="s">
        <v>411</v>
      </c>
      <c r="F323" s="111">
        <f>SUM(F324,F327,F331)</f>
        <v>10036250</v>
      </c>
      <c r="G323" s="135">
        <f>SUM(G324,G327,G331)</f>
        <v>0</v>
      </c>
      <c r="H323" s="135">
        <f t="shared" si="23"/>
        <v>10036250</v>
      </c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:25" s="7" customFormat="1" ht="15.75">
      <c r="A324" s="69" t="s">
        <v>300</v>
      </c>
      <c r="B324" s="23">
        <v>847</v>
      </c>
      <c r="C324" s="19" t="s">
        <v>417</v>
      </c>
      <c r="D324" s="19" t="s">
        <v>316</v>
      </c>
      <c r="E324" s="19" t="s">
        <v>411</v>
      </c>
      <c r="F324" s="112">
        <f>F325</f>
        <v>3677000</v>
      </c>
      <c r="G324" s="136">
        <f>G325</f>
        <v>0</v>
      </c>
      <c r="H324" s="136">
        <f t="shared" si="23"/>
        <v>3677000</v>
      </c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s="7" customFormat="1" ht="31.5">
      <c r="A325" s="69" t="s">
        <v>84</v>
      </c>
      <c r="B325" s="23">
        <v>847</v>
      </c>
      <c r="C325" s="19" t="s">
        <v>417</v>
      </c>
      <c r="D325" s="19" t="s">
        <v>85</v>
      </c>
      <c r="E325" s="19" t="s">
        <v>411</v>
      </c>
      <c r="F325" s="112">
        <f>F326</f>
        <v>3677000</v>
      </c>
      <c r="G325" s="136">
        <f>G326</f>
        <v>0</v>
      </c>
      <c r="H325" s="136">
        <f t="shared" si="23"/>
        <v>3677000</v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s="7" customFormat="1" ht="15.75">
      <c r="A326" s="69" t="s">
        <v>27</v>
      </c>
      <c r="B326" s="23">
        <v>847</v>
      </c>
      <c r="C326" s="19" t="s">
        <v>417</v>
      </c>
      <c r="D326" s="19" t="s">
        <v>85</v>
      </c>
      <c r="E326" s="19" t="s">
        <v>422</v>
      </c>
      <c r="F326" s="112">
        <v>3677000</v>
      </c>
      <c r="G326" s="136"/>
      <c r="H326" s="136">
        <f t="shared" si="23"/>
        <v>3677000</v>
      </c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s="7" customFormat="1" ht="15.75">
      <c r="A327" s="69" t="s">
        <v>302</v>
      </c>
      <c r="B327" s="23">
        <v>847</v>
      </c>
      <c r="C327" s="19" t="s">
        <v>417</v>
      </c>
      <c r="D327" s="19" t="s">
        <v>303</v>
      </c>
      <c r="E327" s="19" t="s">
        <v>411</v>
      </c>
      <c r="F327" s="112">
        <f aca="true" t="shared" si="26" ref="F327:G329">F328</f>
        <v>4859250</v>
      </c>
      <c r="G327" s="136">
        <f t="shared" si="26"/>
        <v>0</v>
      </c>
      <c r="H327" s="136">
        <f t="shared" si="23"/>
        <v>4859250</v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s="7" customFormat="1" ht="63">
      <c r="A328" s="69" t="s">
        <v>65</v>
      </c>
      <c r="B328" s="26">
        <v>847</v>
      </c>
      <c r="C328" s="19" t="s">
        <v>417</v>
      </c>
      <c r="D328" s="19" t="s">
        <v>83</v>
      </c>
      <c r="E328" s="19" t="s">
        <v>411</v>
      </c>
      <c r="F328" s="112">
        <f t="shared" si="26"/>
        <v>4859250</v>
      </c>
      <c r="G328" s="136">
        <f t="shared" si="26"/>
        <v>0</v>
      </c>
      <c r="H328" s="136">
        <f t="shared" si="23"/>
        <v>4859250</v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s="7" customFormat="1" ht="94.5">
      <c r="A329" s="89" t="s">
        <v>125</v>
      </c>
      <c r="B329" s="26">
        <v>847</v>
      </c>
      <c r="C329" s="90" t="s">
        <v>417</v>
      </c>
      <c r="D329" s="90" t="s">
        <v>126</v>
      </c>
      <c r="E329" s="19" t="s">
        <v>411</v>
      </c>
      <c r="F329" s="112">
        <f t="shared" si="26"/>
        <v>4859250</v>
      </c>
      <c r="G329" s="136">
        <f t="shared" si="26"/>
        <v>0</v>
      </c>
      <c r="H329" s="136">
        <f t="shared" si="23"/>
        <v>4859250</v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s="3" customFormat="1" ht="15.75">
      <c r="A330" s="74" t="s">
        <v>293</v>
      </c>
      <c r="B330" s="26">
        <v>847</v>
      </c>
      <c r="C330" s="19" t="s">
        <v>417</v>
      </c>
      <c r="D330" s="90" t="s">
        <v>126</v>
      </c>
      <c r="E330" s="19" t="s">
        <v>424</v>
      </c>
      <c r="F330" s="113">
        <v>4859250</v>
      </c>
      <c r="G330" s="139"/>
      <c r="H330" s="136">
        <f t="shared" si="23"/>
        <v>4859250</v>
      </c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s="3" customFormat="1" ht="15.75">
      <c r="A331" s="69" t="s">
        <v>318</v>
      </c>
      <c r="B331" s="26">
        <v>847</v>
      </c>
      <c r="C331" s="19" t="s">
        <v>417</v>
      </c>
      <c r="D331" s="19" t="s">
        <v>319</v>
      </c>
      <c r="E331" s="19" t="s">
        <v>411</v>
      </c>
      <c r="F331" s="112">
        <f aca="true" t="shared" si="27" ref="F331:G333">F332</f>
        <v>1500000</v>
      </c>
      <c r="G331" s="139">
        <f t="shared" si="27"/>
        <v>0</v>
      </c>
      <c r="H331" s="136">
        <f t="shared" si="23"/>
        <v>1500000</v>
      </c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s="3" customFormat="1" ht="15.75">
      <c r="A332" s="73" t="s">
        <v>160</v>
      </c>
      <c r="B332" s="26">
        <v>847</v>
      </c>
      <c r="C332" s="19" t="s">
        <v>417</v>
      </c>
      <c r="D332" s="19" t="s">
        <v>351</v>
      </c>
      <c r="E332" s="19" t="s">
        <v>411</v>
      </c>
      <c r="F332" s="112">
        <f t="shared" si="27"/>
        <v>1500000</v>
      </c>
      <c r="G332" s="139">
        <f t="shared" si="27"/>
        <v>0</v>
      </c>
      <c r="H332" s="136">
        <f t="shared" si="23"/>
        <v>1500000</v>
      </c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s="3" customFormat="1" ht="15.75">
      <c r="A333" s="73" t="s">
        <v>177</v>
      </c>
      <c r="B333" s="26">
        <v>847</v>
      </c>
      <c r="C333" s="19" t="s">
        <v>417</v>
      </c>
      <c r="D333" s="19" t="s">
        <v>176</v>
      </c>
      <c r="E333" s="19" t="s">
        <v>411</v>
      </c>
      <c r="F333" s="112">
        <f t="shared" si="27"/>
        <v>1500000</v>
      </c>
      <c r="G333" s="139">
        <f t="shared" si="27"/>
        <v>0</v>
      </c>
      <c r="H333" s="136">
        <f t="shared" si="23"/>
        <v>1500000</v>
      </c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s="3" customFormat="1" ht="15.75">
      <c r="A334" s="74" t="s">
        <v>293</v>
      </c>
      <c r="B334" s="26">
        <v>847</v>
      </c>
      <c r="C334" s="19" t="s">
        <v>417</v>
      </c>
      <c r="D334" s="19" t="s">
        <v>176</v>
      </c>
      <c r="E334" s="19" t="s">
        <v>424</v>
      </c>
      <c r="F334" s="112">
        <v>1500000</v>
      </c>
      <c r="G334" s="139"/>
      <c r="H334" s="136">
        <f t="shared" si="23"/>
        <v>1500000</v>
      </c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s="1" customFormat="1" ht="15.75">
      <c r="A335" s="79" t="s">
        <v>447</v>
      </c>
      <c r="B335" s="28">
        <v>847</v>
      </c>
      <c r="C335" s="17">
        <v>1003</v>
      </c>
      <c r="D335" s="17" t="s">
        <v>412</v>
      </c>
      <c r="E335" s="17" t="s">
        <v>411</v>
      </c>
      <c r="F335" s="111">
        <f>SUM(F337,F342,F353,F358,F363,F397,F423)</f>
        <v>465566159</v>
      </c>
      <c r="G335" s="111">
        <f>SUM(G337,G342,G353,G358,G363,G397,G423)</f>
        <v>22302778.95</v>
      </c>
      <c r="H335" s="136">
        <f t="shared" si="23"/>
        <v>487868937.95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:25" s="1" customFormat="1" ht="15.75">
      <c r="A336" s="73" t="s">
        <v>34</v>
      </c>
      <c r="B336" s="23">
        <v>847</v>
      </c>
      <c r="C336" s="19" t="s">
        <v>421</v>
      </c>
      <c r="D336" s="19" t="s">
        <v>35</v>
      </c>
      <c r="E336" s="19" t="s">
        <v>411</v>
      </c>
      <c r="F336" s="112">
        <f>F337</f>
        <v>0</v>
      </c>
      <c r="G336" s="112">
        <f>G337</f>
        <v>2068106.8</v>
      </c>
      <c r="H336" s="136">
        <f t="shared" si="23"/>
        <v>2068106.8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:25" s="7" customFormat="1" ht="19.5" customHeight="1">
      <c r="A337" s="73" t="s">
        <v>229</v>
      </c>
      <c r="B337" s="23">
        <v>847</v>
      </c>
      <c r="C337" s="19" t="s">
        <v>421</v>
      </c>
      <c r="D337" s="19" t="s">
        <v>228</v>
      </c>
      <c r="E337" s="19" t="s">
        <v>411</v>
      </c>
      <c r="F337" s="112">
        <f aca="true" t="shared" si="28" ref="F337:G340">F338</f>
        <v>0</v>
      </c>
      <c r="G337" s="112">
        <f t="shared" si="28"/>
        <v>2068106.8</v>
      </c>
      <c r="H337" s="136">
        <f>SUM(F337:G337)</f>
        <v>2068106.8</v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s="7" customFormat="1" ht="31.5">
      <c r="A338" s="73" t="s">
        <v>224</v>
      </c>
      <c r="B338" s="23">
        <v>847</v>
      </c>
      <c r="C338" s="19" t="s">
        <v>421</v>
      </c>
      <c r="D338" s="19" t="s">
        <v>223</v>
      </c>
      <c r="E338" s="19" t="s">
        <v>411</v>
      </c>
      <c r="F338" s="112">
        <f t="shared" si="28"/>
        <v>0</v>
      </c>
      <c r="G338" s="112">
        <f t="shared" si="28"/>
        <v>2068106.8</v>
      </c>
      <c r="H338" s="136">
        <f>SUM(F338:G338)</f>
        <v>2068106.8</v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s="7" customFormat="1" ht="15.75">
      <c r="A339" s="73" t="s">
        <v>79</v>
      </c>
      <c r="B339" s="23">
        <v>847</v>
      </c>
      <c r="C339" s="19" t="s">
        <v>421</v>
      </c>
      <c r="D339" s="19" t="s">
        <v>223</v>
      </c>
      <c r="E339" s="19" t="s">
        <v>78</v>
      </c>
      <c r="F339" s="112">
        <f t="shared" si="28"/>
        <v>0</v>
      </c>
      <c r="G339" s="112">
        <f t="shared" si="28"/>
        <v>2068106.8</v>
      </c>
      <c r="H339" s="136">
        <f>SUM(F339:G339)</f>
        <v>2068106.8</v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s="7" customFormat="1" ht="31.5">
      <c r="A340" s="73" t="s">
        <v>100</v>
      </c>
      <c r="B340" s="23">
        <v>847</v>
      </c>
      <c r="C340" s="19" t="s">
        <v>421</v>
      </c>
      <c r="D340" s="19" t="s">
        <v>223</v>
      </c>
      <c r="E340" s="19" t="s">
        <v>101</v>
      </c>
      <c r="F340" s="112">
        <f t="shared" si="28"/>
        <v>0</v>
      </c>
      <c r="G340" s="112">
        <f t="shared" si="28"/>
        <v>2068106.8</v>
      </c>
      <c r="H340" s="136">
        <f>SUM(F340:G340)</f>
        <v>2068106.8</v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s="7" customFormat="1" ht="15.75">
      <c r="A341" s="73" t="s">
        <v>516</v>
      </c>
      <c r="B341" s="23">
        <v>847</v>
      </c>
      <c r="C341" s="19" t="s">
        <v>421</v>
      </c>
      <c r="D341" s="19" t="s">
        <v>223</v>
      </c>
      <c r="E341" s="19" t="s">
        <v>517</v>
      </c>
      <c r="F341" s="112"/>
      <c r="G341" s="136">
        <v>2068106.8</v>
      </c>
      <c r="H341" s="136">
        <f t="shared" si="23"/>
        <v>2068106.8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s="7" customFormat="1" ht="15.75">
      <c r="A342" s="73" t="s">
        <v>448</v>
      </c>
      <c r="B342" s="23">
        <v>847</v>
      </c>
      <c r="C342" s="19">
        <v>1003</v>
      </c>
      <c r="D342" s="19">
        <v>5050000</v>
      </c>
      <c r="E342" s="19" t="s">
        <v>411</v>
      </c>
      <c r="F342" s="112">
        <f>SUM(F343,F348)</f>
        <v>101662893</v>
      </c>
      <c r="G342" s="136">
        <f>SUM(G343,G348)</f>
        <v>0</v>
      </c>
      <c r="H342" s="136">
        <f t="shared" si="23"/>
        <v>101662893</v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s="7" customFormat="1" ht="31.5">
      <c r="A343" s="80" t="s">
        <v>130</v>
      </c>
      <c r="B343" s="20" t="s">
        <v>389</v>
      </c>
      <c r="C343" s="19">
        <v>1003</v>
      </c>
      <c r="D343" s="19" t="s">
        <v>129</v>
      </c>
      <c r="E343" s="19" t="s">
        <v>411</v>
      </c>
      <c r="F343" s="112">
        <f aca="true" t="shared" si="29" ref="F343:G346">F344</f>
        <v>8211592</v>
      </c>
      <c r="G343" s="136">
        <f t="shared" si="29"/>
        <v>0</v>
      </c>
      <c r="H343" s="136">
        <f t="shared" si="23"/>
        <v>8211592</v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s="7" customFormat="1" ht="52.5" customHeight="1">
      <c r="A344" s="80" t="s">
        <v>70</v>
      </c>
      <c r="B344" s="20" t="s">
        <v>389</v>
      </c>
      <c r="C344" s="19">
        <v>1003</v>
      </c>
      <c r="D344" s="19" t="s">
        <v>71</v>
      </c>
      <c r="E344" s="19" t="s">
        <v>411</v>
      </c>
      <c r="F344" s="112">
        <f t="shared" si="29"/>
        <v>8211592</v>
      </c>
      <c r="G344" s="136">
        <f t="shared" si="29"/>
        <v>0</v>
      </c>
      <c r="H344" s="136">
        <f t="shared" si="23"/>
        <v>8211592</v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s="7" customFormat="1" ht="15.75">
      <c r="A345" s="69" t="s">
        <v>79</v>
      </c>
      <c r="B345" s="23">
        <v>847</v>
      </c>
      <c r="C345" s="19">
        <v>1003</v>
      </c>
      <c r="D345" s="19" t="s">
        <v>71</v>
      </c>
      <c r="E345" s="19" t="s">
        <v>78</v>
      </c>
      <c r="F345" s="112">
        <f t="shared" si="29"/>
        <v>8211592</v>
      </c>
      <c r="G345" s="136">
        <f t="shared" si="29"/>
        <v>0</v>
      </c>
      <c r="H345" s="136">
        <f t="shared" si="23"/>
        <v>8211592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s="7" customFormat="1" ht="15.75">
      <c r="A346" s="75" t="s">
        <v>81</v>
      </c>
      <c r="B346" s="23">
        <v>847</v>
      </c>
      <c r="C346" s="19">
        <v>1003</v>
      </c>
      <c r="D346" s="19" t="s">
        <v>71</v>
      </c>
      <c r="E346" s="19" t="s">
        <v>80</v>
      </c>
      <c r="F346" s="112">
        <f t="shared" si="29"/>
        <v>8211592</v>
      </c>
      <c r="G346" s="136">
        <f t="shared" si="29"/>
        <v>0</v>
      </c>
      <c r="H346" s="136">
        <f t="shared" si="23"/>
        <v>8211592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s="3" customFormat="1" ht="31.5">
      <c r="A347" s="80" t="s">
        <v>87</v>
      </c>
      <c r="B347" s="23">
        <v>847</v>
      </c>
      <c r="C347" s="19">
        <v>1003</v>
      </c>
      <c r="D347" s="19" t="s">
        <v>71</v>
      </c>
      <c r="E347" s="19" t="s">
        <v>86</v>
      </c>
      <c r="F347" s="119">
        <v>8211592</v>
      </c>
      <c r="G347" s="139"/>
      <c r="H347" s="136">
        <f t="shared" si="23"/>
        <v>8211592</v>
      </c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s="7" customFormat="1" ht="31.5">
      <c r="A348" s="80" t="s">
        <v>72</v>
      </c>
      <c r="B348" s="20" t="s">
        <v>389</v>
      </c>
      <c r="C348" s="19" t="s">
        <v>421</v>
      </c>
      <c r="D348" s="19" t="s">
        <v>127</v>
      </c>
      <c r="E348" s="19" t="s">
        <v>411</v>
      </c>
      <c r="F348" s="112">
        <f aca="true" t="shared" si="30" ref="F348:G351">F349</f>
        <v>93451301</v>
      </c>
      <c r="G348" s="136">
        <f t="shared" si="30"/>
        <v>0</v>
      </c>
      <c r="H348" s="136">
        <f t="shared" si="23"/>
        <v>93451301</v>
      </c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s="7" customFormat="1" ht="31.5">
      <c r="A349" s="80" t="s">
        <v>128</v>
      </c>
      <c r="B349" s="20" t="s">
        <v>389</v>
      </c>
      <c r="C349" s="19" t="s">
        <v>421</v>
      </c>
      <c r="D349" s="19" t="s">
        <v>376</v>
      </c>
      <c r="E349" s="19" t="s">
        <v>411</v>
      </c>
      <c r="F349" s="112">
        <f t="shared" si="30"/>
        <v>93451301</v>
      </c>
      <c r="G349" s="136">
        <f t="shared" si="30"/>
        <v>0</v>
      </c>
      <c r="H349" s="136">
        <f t="shared" si="23"/>
        <v>93451301</v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s="7" customFormat="1" ht="15.75">
      <c r="A350" s="69" t="s">
        <v>79</v>
      </c>
      <c r="B350" s="23">
        <v>847</v>
      </c>
      <c r="C350" s="19">
        <v>1003</v>
      </c>
      <c r="D350" s="19" t="s">
        <v>376</v>
      </c>
      <c r="E350" s="19" t="s">
        <v>78</v>
      </c>
      <c r="F350" s="112">
        <f t="shared" si="30"/>
        <v>93451301</v>
      </c>
      <c r="G350" s="136">
        <f t="shared" si="30"/>
        <v>0</v>
      </c>
      <c r="H350" s="136">
        <f t="shared" si="23"/>
        <v>93451301</v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s="7" customFormat="1" ht="16.5" customHeight="1">
      <c r="A351" s="75" t="s">
        <v>81</v>
      </c>
      <c r="B351" s="23">
        <v>847</v>
      </c>
      <c r="C351" s="19">
        <v>1003</v>
      </c>
      <c r="D351" s="19" t="s">
        <v>376</v>
      </c>
      <c r="E351" s="19" t="s">
        <v>80</v>
      </c>
      <c r="F351" s="112">
        <f t="shared" si="30"/>
        <v>93451301</v>
      </c>
      <c r="G351" s="136">
        <f t="shared" si="30"/>
        <v>0</v>
      </c>
      <c r="H351" s="136">
        <f t="shared" si="23"/>
        <v>93451301</v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s="7" customFormat="1" ht="31.5">
      <c r="A352" s="80" t="s">
        <v>87</v>
      </c>
      <c r="B352" s="23">
        <v>847</v>
      </c>
      <c r="C352" s="19">
        <v>1003</v>
      </c>
      <c r="D352" s="19" t="s">
        <v>376</v>
      </c>
      <c r="E352" s="19" t="s">
        <v>86</v>
      </c>
      <c r="F352" s="120">
        <v>93451301</v>
      </c>
      <c r="G352" s="136"/>
      <c r="H352" s="136">
        <f t="shared" si="23"/>
        <v>93451301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s="7" customFormat="1" ht="31.5">
      <c r="A353" s="80" t="s">
        <v>199</v>
      </c>
      <c r="B353" s="23">
        <v>847</v>
      </c>
      <c r="C353" s="19" t="s">
        <v>421</v>
      </c>
      <c r="D353" s="19" t="s">
        <v>248</v>
      </c>
      <c r="E353" s="19" t="s">
        <v>411</v>
      </c>
      <c r="F353" s="120">
        <f aca="true" t="shared" si="31" ref="F353:G356">F354</f>
        <v>0</v>
      </c>
      <c r="G353" s="120">
        <f t="shared" si="31"/>
        <v>3096997</v>
      </c>
      <c r="H353" s="136">
        <f t="shared" si="23"/>
        <v>3096997</v>
      </c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s="7" customFormat="1" ht="47.25">
      <c r="A354" s="80" t="s">
        <v>254</v>
      </c>
      <c r="B354" s="23">
        <v>847</v>
      </c>
      <c r="C354" s="19" t="s">
        <v>421</v>
      </c>
      <c r="D354" s="19" t="s">
        <v>249</v>
      </c>
      <c r="E354" s="19" t="s">
        <v>411</v>
      </c>
      <c r="F354" s="120">
        <f t="shared" si="31"/>
        <v>0</v>
      </c>
      <c r="G354" s="120">
        <f t="shared" si="31"/>
        <v>3096997</v>
      </c>
      <c r="H354" s="136">
        <f t="shared" si="23"/>
        <v>3096997</v>
      </c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s="7" customFormat="1" ht="15.75">
      <c r="A355" s="80" t="s">
        <v>79</v>
      </c>
      <c r="B355" s="23">
        <v>847</v>
      </c>
      <c r="C355" s="19" t="s">
        <v>421</v>
      </c>
      <c r="D355" s="19" t="s">
        <v>249</v>
      </c>
      <c r="E355" s="19" t="s">
        <v>78</v>
      </c>
      <c r="F355" s="120">
        <f t="shared" si="31"/>
        <v>0</v>
      </c>
      <c r="G355" s="120">
        <f t="shared" si="31"/>
        <v>3096997</v>
      </c>
      <c r="H355" s="136">
        <f t="shared" si="23"/>
        <v>3096997</v>
      </c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s="7" customFormat="1" ht="15.75">
      <c r="A356" s="80" t="s">
        <v>81</v>
      </c>
      <c r="B356" s="23">
        <v>847</v>
      </c>
      <c r="C356" s="19" t="s">
        <v>421</v>
      </c>
      <c r="D356" s="19" t="s">
        <v>249</v>
      </c>
      <c r="E356" s="19" t="s">
        <v>80</v>
      </c>
      <c r="F356" s="120">
        <f t="shared" si="31"/>
        <v>0</v>
      </c>
      <c r="G356" s="120">
        <f t="shared" si="31"/>
        <v>3096997</v>
      </c>
      <c r="H356" s="136">
        <f t="shared" si="23"/>
        <v>3096997</v>
      </c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s="7" customFormat="1" ht="31.5">
      <c r="A357" s="80" t="s">
        <v>87</v>
      </c>
      <c r="B357" s="23">
        <v>847</v>
      </c>
      <c r="C357" s="19" t="s">
        <v>421</v>
      </c>
      <c r="D357" s="19" t="s">
        <v>249</v>
      </c>
      <c r="E357" s="19" t="s">
        <v>86</v>
      </c>
      <c r="F357" s="120"/>
      <c r="G357" s="112">
        <v>3096997</v>
      </c>
      <c r="H357" s="136">
        <f t="shared" si="23"/>
        <v>3096997</v>
      </c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s="7" customFormat="1" ht="47.25">
      <c r="A358" s="80" t="s">
        <v>227</v>
      </c>
      <c r="B358" s="23">
        <v>847</v>
      </c>
      <c r="C358" s="19" t="s">
        <v>421</v>
      </c>
      <c r="D358" s="19" t="s">
        <v>225</v>
      </c>
      <c r="E358" s="19" t="s">
        <v>411</v>
      </c>
      <c r="F358" s="120">
        <f>F359</f>
        <v>0</v>
      </c>
      <c r="G358" s="120">
        <f>G359</f>
        <v>17137675.15</v>
      </c>
      <c r="H358" s="136">
        <f t="shared" si="23"/>
        <v>17137675.15</v>
      </c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s="7" customFormat="1" ht="47.25">
      <c r="A359" s="80" t="s">
        <v>233</v>
      </c>
      <c r="B359" s="23">
        <v>847</v>
      </c>
      <c r="C359" s="19" t="s">
        <v>421</v>
      </c>
      <c r="D359" s="19" t="s">
        <v>226</v>
      </c>
      <c r="E359" s="19" t="s">
        <v>411</v>
      </c>
      <c r="F359" s="120">
        <f>F360</f>
        <v>0</v>
      </c>
      <c r="G359" s="120">
        <f>G360</f>
        <v>17137675.15</v>
      </c>
      <c r="H359" s="136">
        <f t="shared" si="23"/>
        <v>17137675.15</v>
      </c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s="7" customFormat="1" ht="15.75">
      <c r="A360" s="80" t="s">
        <v>79</v>
      </c>
      <c r="B360" s="23">
        <v>847</v>
      </c>
      <c r="C360" s="19" t="s">
        <v>421</v>
      </c>
      <c r="D360" s="19" t="s">
        <v>226</v>
      </c>
      <c r="E360" s="19" t="s">
        <v>78</v>
      </c>
      <c r="F360" s="120">
        <f>SUM(F361)</f>
        <v>0</v>
      </c>
      <c r="G360" s="120">
        <f>SUM(G361)</f>
        <v>17137675.15</v>
      </c>
      <c r="H360" s="136">
        <f t="shared" si="23"/>
        <v>17137675.15</v>
      </c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s="7" customFormat="1" ht="31.5">
      <c r="A361" s="80" t="s">
        <v>100</v>
      </c>
      <c r="B361" s="23">
        <v>847</v>
      </c>
      <c r="C361" s="19" t="s">
        <v>421</v>
      </c>
      <c r="D361" s="19" t="s">
        <v>226</v>
      </c>
      <c r="E361" s="19" t="s">
        <v>101</v>
      </c>
      <c r="F361" s="120">
        <f>F362</f>
        <v>0</v>
      </c>
      <c r="G361" s="120">
        <f>G362</f>
        <v>17137675.15</v>
      </c>
      <c r="H361" s="136">
        <f t="shared" si="23"/>
        <v>17137675.15</v>
      </c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s="7" customFormat="1" ht="15.75">
      <c r="A362" s="80" t="s">
        <v>516</v>
      </c>
      <c r="B362" s="23">
        <v>847</v>
      </c>
      <c r="C362" s="19" t="s">
        <v>421</v>
      </c>
      <c r="D362" s="19" t="s">
        <v>226</v>
      </c>
      <c r="E362" s="19" t="s">
        <v>517</v>
      </c>
      <c r="F362" s="120"/>
      <c r="G362" s="136">
        <v>17137675.15</v>
      </c>
      <c r="H362" s="136">
        <f t="shared" si="23"/>
        <v>17137675.15</v>
      </c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s="7" customFormat="1" ht="15.75" customHeight="1">
      <c r="A363" s="80" t="s">
        <v>302</v>
      </c>
      <c r="B363" s="23">
        <v>847</v>
      </c>
      <c r="C363" s="19" t="s">
        <v>421</v>
      </c>
      <c r="D363" s="19" t="s">
        <v>303</v>
      </c>
      <c r="E363" s="19" t="s">
        <v>411</v>
      </c>
      <c r="F363" s="112">
        <f>SUM(F364)</f>
        <v>333128266</v>
      </c>
      <c r="G363" s="136">
        <f>SUM(G364)</f>
        <v>0</v>
      </c>
      <c r="H363" s="136">
        <f t="shared" si="23"/>
        <v>333128266</v>
      </c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s="7" customFormat="1" ht="31.5">
      <c r="A364" s="69" t="s">
        <v>110</v>
      </c>
      <c r="B364" s="23">
        <v>847</v>
      </c>
      <c r="C364" s="19" t="s">
        <v>421</v>
      </c>
      <c r="D364" s="19" t="s">
        <v>91</v>
      </c>
      <c r="E364" s="19" t="s">
        <v>411</v>
      </c>
      <c r="F364" s="112">
        <f>SUM(F365,F369,F373,F377,F381,F385,F389,F393)</f>
        <v>333128266</v>
      </c>
      <c r="G364" s="136">
        <f>SUM(G365,G369,G373,G377,G381,G385,G389,G393)</f>
        <v>0</v>
      </c>
      <c r="H364" s="136">
        <f t="shared" si="23"/>
        <v>333128266</v>
      </c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s="7" customFormat="1" ht="80.25" customHeight="1">
      <c r="A365" s="81" t="s">
        <v>111</v>
      </c>
      <c r="B365" s="23">
        <v>847</v>
      </c>
      <c r="C365" s="19" t="s">
        <v>421</v>
      </c>
      <c r="D365" s="19" t="s">
        <v>92</v>
      </c>
      <c r="E365" s="19" t="s">
        <v>411</v>
      </c>
      <c r="F365" s="112">
        <f aca="true" t="shared" si="32" ref="F365:G367">F366</f>
        <v>192688420</v>
      </c>
      <c r="G365" s="136">
        <f t="shared" si="32"/>
        <v>0</v>
      </c>
      <c r="H365" s="136">
        <f t="shared" si="23"/>
        <v>192688420</v>
      </c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s="7" customFormat="1" ht="15.75">
      <c r="A366" s="69" t="s">
        <v>79</v>
      </c>
      <c r="B366" s="23">
        <v>847</v>
      </c>
      <c r="C366" s="19">
        <v>1003</v>
      </c>
      <c r="D366" s="19" t="s">
        <v>92</v>
      </c>
      <c r="E366" s="19" t="s">
        <v>78</v>
      </c>
      <c r="F366" s="112">
        <f t="shared" si="32"/>
        <v>192688420</v>
      </c>
      <c r="G366" s="136">
        <f t="shared" si="32"/>
        <v>0</v>
      </c>
      <c r="H366" s="136">
        <f t="shared" si="23"/>
        <v>192688420</v>
      </c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s="7" customFormat="1" ht="15.75">
      <c r="A367" s="75" t="s">
        <v>81</v>
      </c>
      <c r="B367" s="23">
        <v>847</v>
      </c>
      <c r="C367" s="19">
        <v>1003</v>
      </c>
      <c r="D367" s="19" t="s">
        <v>92</v>
      </c>
      <c r="E367" s="19" t="s">
        <v>80</v>
      </c>
      <c r="F367" s="112">
        <f t="shared" si="32"/>
        <v>192688420</v>
      </c>
      <c r="G367" s="136">
        <f t="shared" si="32"/>
        <v>0</v>
      </c>
      <c r="H367" s="136">
        <f t="shared" si="23"/>
        <v>192688420</v>
      </c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s="7" customFormat="1" ht="32.25" customHeight="1">
      <c r="A368" s="80" t="s">
        <v>87</v>
      </c>
      <c r="B368" s="23">
        <v>847</v>
      </c>
      <c r="C368" s="19">
        <v>1003</v>
      </c>
      <c r="D368" s="19" t="s">
        <v>92</v>
      </c>
      <c r="E368" s="19" t="s">
        <v>86</v>
      </c>
      <c r="F368" s="119">
        <v>192688420</v>
      </c>
      <c r="G368" s="136"/>
      <c r="H368" s="136">
        <f t="shared" si="23"/>
        <v>192688420</v>
      </c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s="7" customFormat="1" ht="128.25" customHeight="1">
      <c r="A369" s="81" t="s">
        <v>113</v>
      </c>
      <c r="B369" s="23">
        <v>847</v>
      </c>
      <c r="C369" s="19">
        <v>1003</v>
      </c>
      <c r="D369" s="19" t="s">
        <v>94</v>
      </c>
      <c r="E369" s="19" t="s">
        <v>411</v>
      </c>
      <c r="F369" s="112">
        <f aca="true" t="shared" si="33" ref="F369:G371">F370</f>
        <v>5176573</v>
      </c>
      <c r="G369" s="136">
        <f t="shared" si="33"/>
        <v>0</v>
      </c>
      <c r="H369" s="136">
        <f t="shared" si="23"/>
        <v>5176573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s="7" customFormat="1" ht="15.75">
      <c r="A370" s="69" t="s">
        <v>79</v>
      </c>
      <c r="B370" s="23">
        <v>847</v>
      </c>
      <c r="C370" s="19">
        <v>1003</v>
      </c>
      <c r="D370" s="19" t="s">
        <v>94</v>
      </c>
      <c r="E370" s="19" t="s">
        <v>78</v>
      </c>
      <c r="F370" s="112">
        <f t="shared" si="33"/>
        <v>5176573</v>
      </c>
      <c r="G370" s="136">
        <f t="shared" si="33"/>
        <v>0</v>
      </c>
      <c r="H370" s="136">
        <f t="shared" si="23"/>
        <v>5176573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s="7" customFormat="1" ht="15.75">
      <c r="A371" s="75" t="s">
        <v>81</v>
      </c>
      <c r="B371" s="23">
        <v>847</v>
      </c>
      <c r="C371" s="19">
        <v>1003</v>
      </c>
      <c r="D371" s="19" t="s">
        <v>94</v>
      </c>
      <c r="E371" s="19" t="s">
        <v>80</v>
      </c>
      <c r="F371" s="112">
        <f t="shared" si="33"/>
        <v>5176573</v>
      </c>
      <c r="G371" s="136">
        <f t="shared" si="33"/>
        <v>0</v>
      </c>
      <c r="H371" s="136">
        <f t="shared" si="23"/>
        <v>5176573</v>
      </c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s="7" customFormat="1" ht="31.5">
      <c r="A372" s="80" t="s">
        <v>87</v>
      </c>
      <c r="B372" s="23">
        <v>847</v>
      </c>
      <c r="C372" s="19">
        <v>1003</v>
      </c>
      <c r="D372" s="19" t="s">
        <v>94</v>
      </c>
      <c r="E372" s="19" t="s">
        <v>86</v>
      </c>
      <c r="F372" s="121">
        <v>5176573</v>
      </c>
      <c r="G372" s="136"/>
      <c r="H372" s="136">
        <f t="shared" si="23"/>
        <v>5176573</v>
      </c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s="7" customFormat="1" ht="78.75">
      <c r="A373" s="69" t="s">
        <v>532</v>
      </c>
      <c r="B373" s="23">
        <v>847</v>
      </c>
      <c r="C373" s="19">
        <v>1003</v>
      </c>
      <c r="D373" s="19" t="s">
        <v>93</v>
      </c>
      <c r="E373" s="19" t="s">
        <v>411</v>
      </c>
      <c r="F373" s="112">
        <f aca="true" t="shared" si="34" ref="F373:G375">F374</f>
        <v>23607663</v>
      </c>
      <c r="G373" s="136">
        <f t="shared" si="34"/>
        <v>0</v>
      </c>
      <c r="H373" s="136">
        <f t="shared" si="23"/>
        <v>23607663</v>
      </c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s="7" customFormat="1" ht="15.75">
      <c r="A374" s="69" t="s">
        <v>79</v>
      </c>
      <c r="B374" s="23">
        <v>847</v>
      </c>
      <c r="C374" s="19">
        <v>1003</v>
      </c>
      <c r="D374" s="19" t="s">
        <v>93</v>
      </c>
      <c r="E374" s="19" t="s">
        <v>78</v>
      </c>
      <c r="F374" s="112">
        <f t="shared" si="34"/>
        <v>23607663</v>
      </c>
      <c r="G374" s="136">
        <f t="shared" si="34"/>
        <v>0</v>
      </c>
      <c r="H374" s="136">
        <f t="shared" si="23"/>
        <v>23607663</v>
      </c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s="7" customFormat="1" ht="15.75">
      <c r="A375" s="75" t="s">
        <v>81</v>
      </c>
      <c r="B375" s="23">
        <v>847</v>
      </c>
      <c r="C375" s="19">
        <v>1003</v>
      </c>
      <c r="D375" s="19" t="s">
        <v>93</v>
      </c>
      <c r="E375" s="19" t="s">
        <v>80</v>
      </c>
      <c r="F375" s="112">
        <f t="shared" si="34"/>
        <v>23607663</v>
      </c>
      <c r="G375" s="136">
        <f t="shared" si="34"/>
        <v>0</v>
      </c>
      <c r="H375" s="136">
        <f t="shared" si="23"/>
        <v>23607663</v>
      </c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s="2" customFormat="1" ht="31.5">
      <c r="A376" s="73" t="s">
        <v>82</v>
      </c>
      <c r="B376" s="23">
        <v>847</v>
      </c>
      <c r="C376" s="19">
        <v>1003</v>
      </c>
      <c r="D376" s="19" t="s">
        <v>93</v>
      </c>
      <c r="E376" s="19" t="s">
        <v>88</v>
      </c>
      <c r="F376" s="120">
        <v>23607663</v>
      </c>
      <c r="G376" s="134"/>
      <c r="H376" s="136">
        <f t="shared" si="23"/>
        <v>23607663</v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1:25" s="7" customFormat="1" ht="31.5">
      <c r="A377" s="69" t="s">
        <v>114</v>
      </c>
      <c r="B377" s="23">
        <v>847</v>
      </c>
      <c r="C377" s="19">
        <v>1003</v>
      </c>
      <c r="D377" s="19" t="s">
        <v>95</v>
      </c>
      <c r="E377" s="19" t="s">
        <v>411</v>
      </c>
      <c r="F377" s="112">
        <f aca="true" t="shared" si="35" ref="F377:G379">F378</f>
        <v>11727698</v>
      </c>
      <c r="G377" s="136">
        <f t="shared" si="35"/>
        <v>0</v>
      </c>
      <c r="H377" s="136">
        <f t="shared" si="23"/>
        <v>11727698</v>
      </c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s="7" customFormat="1" ht="15.75">
      <c r="A378" s="69" t="s">
        <v>79</v>
      </c>
      <c r="B378" s="23">
        <v>847</v>
      </c>
      <c r="C378" s="19">
        <v>1003</v>
      </c>
      <c r="D378" s="19" t="s">
        <v>95</v>
      </c>
      <c r="E378" s="19" t="s">
        <v>78</v>
      </c>
      <c r="F378" s="112">
        <f t="shared" si="35"/>
        <v>11727698</v>
      </c>
      <c r="G378" s="136">
        <f t="shared" si="35"/>
        <v>0</v>
      </c>
      <c r="H378" s="136">
        <f t="shared" si="23"/>
        <v>11727698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s="7" customFormat="1" ht="15.75">
      <c r="A379" s="75" t="s">
        <v>81</v>
      </c>
      <c r="B379" s="23">
        <v>847</v>
      </c>
      <c r="C379" s="19">
        <v>1003</v>
      </c>
      <c r="D379" s="19" t="s">
        <v>95</v>
      </c>
      <c r="E379" s="19" t="s">
        <v>80</v>
      </c>
      <c r="F379" s="112">
        <f t="shared" si="35"/>
        <v>11727698</v>
      </c>
      <c r="G379" s="136">
        <f t="shared" si="35"/>
        <v>0</v>
      </c>
      <c r="H379" s="136">
        <f aca="true" t="shared" si="36" ref="H379:H442">SUM(F379:G379)</f>
        <v>11727698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s="7" customFormat="1" ht="31.5">
      <c r="A380" s="80" t="s">
        <v>87</v>
      </c>
      <c r="B380" s="23">
        <v>847</v>
      </c>
      <c r="C380" s="19">
        <v>1003</v>
      </c>
      <c r="D380" s="19" t="s">
        <v>95</v>
      </c>
      <c r="E380" s="19" t="s">
        <v>86</v>
      </c>
      <c r="F380" s="122">
        <v>11727698</v>
      </c>
      <c r="G380" s="136"/>
      <c r="H380" s="136">
        <f t="shared" si="36"/>
        <v>11727698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s="7" customFormat="1" ht="78.75">
      <c r="A381" s="69" t="s">
        <v>115</v>
      </c>
      <c r="B381" s="23">
        <v>847</v>
      </c>
      <c r="C381" s="19">
        <v>1003</v>
      </c>
      <c r="D381" s="19" t="s">
        <v>96</v>
      </c>
      <c r="E381" s="19" t="s">
        <v>411</v>
      </c>
      <c r="F381" s="112">
        <f aca="true" t="shared" si="37" ref="F381:G383">F382</f>
        <v>55262845</v>
      </c>
      <c r="G381" s="136">
        <f t="shared" si="37"/>
        <v>0</v>
      </c>
      <c r="H381" s="136">
        <f t="shared" si="36"/>
        <v>55262845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s="7" customFormat="1" ht="15.75">
      <c r="A382" s="69" t="s">
        <v>79</v>
      </c>
      <c r="B382" s="23">
        <v>847</v>
      </c>
      <c r="C382" s="19">
        <v>1003</v>
      </c>
      <c r="D382" s="19" t="s">
        <v>96</v>
      </c>
      <c r="E382" s="19" t="s">
        <v>78</v>
      </c>
      <c r="F382" s="112">
        <f t="shared" si="37"/>
        <v>55262845</v>
      </c>
      <c r="G382" s="136">
        <f t="shared" si="37"/>
        <v>0</v>
      </c>
      <c r="H382" s="136">
        <f t="shared" si="36"/>
        <v>55262845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s="7" customFormat="1" ht="15.75">
      <c r="A383" s="75" t="s">
        <v>81</v>
      </c>
      <c r="B383" s="23">
        <v>847</v>
      </c>
      <c r="C383" s="19">
        <v>1003</v>
      </c>
      <c r="D383" s="19" t="s">
        <v>96</v>
      </c>
      <c r="E383" s="19" t="s">
        <v>80</v>
      </c>
      <c r="F383" s="112">
        <f t="shared" si="37"/>
        <v>55262845</v>
      </c>
      <c r="G383" s="136">
        <f t="shared" si="37"/>
        <v>0</v>
      </c>
      <c r="H383" s="136">
        <f t="shared" si="36"/>
        <v>55262845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s="7" customFormat="1" ht="31.5">
      <c r="A384" s="80" t="s">
        <v>87</v>
      </c>
      <c r="B384" s="23">
        <v>847</v>
      </c>
      <c r="C384" s="19">
        <v>1003</v>
      </c>
      <c r="D384" s="19" t="s">
        <v>96</v>
      </c>
      <c r="E384" s="19" t="s">
        <v>86</v>
      </c>
      <c r="F384" s="123">
        <v>55262845</v>
      </c>
      <c r="G384" s="136"/>
      <c r="H384" s="136">
        <f t="shared" si="36"/>
        <v>55262845</v>
      </c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s="7" customFormat="1" ht="123.75" customHeight="1">
      <c r="A385" s="81" t="s">
        <v>116</v>
      </c>
      <c r="B385" s="23">
        <v>847</v>
      </c>
      <c r="C385" s="19">
        <v>1003</v>
      </c>
      <c r="D385" s="19" t="s">
        <v>97</v>
      </c>
      <c r="E385" s="19" t="s">
        <v>411</v>
      </c>
      <c r="F385" s="112">
        <f aca="true" t="shared" si="38" ref="F385:G387">F386</f>
        <v>1138297</v>
      </c>
      <c r="G385" s="136">
        <f t="shared" si="38"/>
        <v>0</v>
      </c>
      <c r="H385" s="136">
        <f t="shared" si="36"/>
        <v>1138297</v>
      </c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s="7" customFormat="1" ht="15.75">
      <c r="A386" s="69" t="s">
        <v>79</v>
      </c>
      <c r="B386" s="23">
        <v>847</v>
      </c>
      <c r="C386" s="19">
        <v>1003</v>
      </c>
      <c r="D386" s="19" t="s">
        <v>97</v>
      </c>
      <c r="E386" s="19" t="s">
        <v>78</v>
      </c>
      <c r="F386" s="112">
        <f t="shared" si="38"/>
        <v>1138297</v>
      </c>
      <c r="G386" s="136">
        <f t="shared" si="38"/>
        <v>0</v>
      </c>
      <c r="H386" s="136">
        <f t="shared" si="36"/>
        <v>1138297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s="7" customFormat="1" ht="15.75">
      <c r="A387" s="75" t="s">
        <v>81</v>
      </c>
      <c r="B387" s="23">
        <v>847</v>
      </c>
      <c r="C387" s="19">
        <v>1003</v>
      </c>
      <c r="D387" s="19" t="s">
        <v>97</v>
      </c>
      <c r="E387" s="19" t="s">
        <v>80</v>
      </c>
      <c r="F387" s="112">
        <f t="shared" si="38"/>
        <v>1138297</v>
      </c>
      <c r="G387" s="136">
        <f t="shared" si="38"/>
        <v>0</v>
      </c>
      <c r="H387" s="136">
        <f t="shared" si="36"/>
        <v>1138297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s="7" customFormat="1" ht="31.5">
      <c r="A388" s="80" t="s">
        <v>87</v>
      </c>
      <c r="B388" s="23">
        <v>847</v>
      </c>
      <c r="C388" s="19">
        <v>1003</v>
      </c>
      <c r="D388" s="19" t="s">
        <v>97</v>
      </c>
      <c r="E388" s="19" t="s">
        <v>86</v>
      </c>
      <c r="F388" s="119">
        <v>1138297</v>
      </c>
      <c r="G388" s="136"/>
      <c r="H388" s="136">
        <f t="shared" si="36"/>
        <v>1138297</v>
      </c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s="7" customFormat="1" ht="31.5">
      <c r="A389" s="69" t="s">
        <v>117</v>
      </c>
      <c r="B389" s="23">
        <v>847</v>
      </c>
      <c r="C389" s="19">
        <v>1003</v>
      </c>
      <c r="D389" s="19" t="s">
        <v>98</v>
      </c>
      <c r="E389" s="19" t="s">
        <v>411</v>
      </c>
      <c r="F389" s="112">
        <f aca="true" t="shared" si="39" ref="F389:G391">F390</f>
        <v>41316256</v>
      </c>
      <c r="G389" s="136">
        <f t="shared" si="39"/>
        <v>0</v>
      </c>
      <c r="H389" s="136">
        <f t="shared" si="36"/>
        <v>41316256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s="7" customFormat="1" ht="17.25" customHeight="1">
      <c r="A390" s="69" t="s">
        <v>79</v>
      </c>
      <c r="B390" s="23">
        <v>847</v>
      </c>
      <c r="C390" s="19">
        <v>1003</v>
      </c>
      <c r="D390" s="19" t="s">
        <v>98</v>
      </c>
      <c r="E390" s="19" t="s">
        <v>78</v>
      </c>
      <c r="F390" s="112">
        <f t="shared" si="39"/>
        <v>41316256</v>
      </c>
      <c r="G390" s="136">
        <f t="shared" si="39"/>
        <v>0</v>
      </c>
      <c r="H390" s="136">
        <f t="shared" si="36"/>
        <v>41316256</v>
      </c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s="7" customFormat="1" ht="15.75">
      <c r="A391" s="75" t="s">
        <v>81</v>
      </c>
      <c r="B391" s="23">
        <v>847</v>
      </c>
      <c r="C391" s="19">
        <v>1003</v>
      </c>
      <c r="D391" s="19" t="s">
        <v>98</v>
      </c>
      <c r="E391" s="19" t="s">
        <v>80</v>
      </c>
      <c r="F391" s="112">
        <f t="shared" si="39"/>
        <v>41316256</v>
      </c>
      <c r="G391" s="136">
        <f t="shared" si="39"/>
        <v>0</v>
      </c>
      <c r="H391" s="136">
        <f t="shared" si="36"/>
        <v>41316256</v>
      </c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s="7" customFormat="1" ht="31.5">
      <c r="A392" s="73" t="s">
        <v>82</v>
      </c>
      <c r="B392" s="23">
        <v>847</v>
      </c>
      <c r="C392" s="19">
        <v>1003</v>
      </c>
      <c r="D392" s="19" t="s">
        <v>98</v>
      </c>
      <c r="E392" s="19" t="s">
        <v>88</v>
      </c>
      <c r="F392" s="123">
        <v>41316256</v>
      </c>
      <c r="G392" s="136"/>
      <c r="H392" s="136">
        <f t="shared" si="36"/>
        <v>41316256</v>
      </c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s="7" customFormat="1" ht="110.25">
      <c r="A393" s="81" t="s">
        <v>112</v>
      </c>
      <c r="B393" s="23">
        <v>847</v>
      </c>
      <c r="C393" s="19" t="s">
        <v>421</v>
      </c>
      <c r="D393" s="19" t="s">
        <v>99</v>
      </c>
      <c r="E393" s="19" t="s">
        <v>411</v>
      </c>
      <c r="F393" s="112">
        <f aca="true" t="shared" si="40" ref="F393:G395">F394</f>
        <v>2210514</v>
      </c>
      <c r="G393" s="136">
        <f t="shared" si="40"/>
        <v>0</v>
      </c>
      <c r="H393" s="136">
        <f t="shared" si="36"/>
        <v>2210514</v>
      </c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s="44" customFormat="1" ht="15.75">
      <c r="A394" s="69" t="s">
        <v>79</v>
      </c>
      <c r="B394" s="23">
        <v>847</v>
      </c>
      <c r="C394" s="19">
        <v>1003</v>
      </c>
      <c r="D394" s="19" t="s">
        <v>99</v>
      </c>
      <c r="E394" s="19" t="s">
        <v>78</v>
      </c>
      <c r="F394" s="112">
        <f t="shared" si="40"/>
        <v>2210514</v>
      </c>
      <c r="G394" s="136">
        <f t="shared" si="40"/>
        <v>0</v>
      </c>
      <c r="H394" s="136">
        <f t="shared" si="36"/>
        <v>2210514</v>
      </c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s="44" customFormat="1" ht="15.75">
      <c r="A395" s="75" t="s">
        <v>81</v>
      </c>
      <c r="B395" s="23">
        <v>847</v>
      </c>
      <c r="C395" s="19">
        <v>1003</v>
      </c>
      <c r="D395" s="19" t="s">
        <v>99</v>
      </c>
      <c r="E395" s="19" t="s">
        <v>80</v>
      </c>
      <c r="F395" s="112">
        <f t="shared" si="40"/>
        <v>2210514</v>
      </c>
      <c r="G395" s="136">
        <f t="shared" si="40"/>
        <v>0</v>
      </c>
      <c r="H395" s="136">
        <f t="shared" si="36"/>
        <v>2210514</v>
      </c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s="4" customFormat="1" ht="31.5">
      <c r="A396" s="80" t="s">
        <v>87</v>
      </c>
      <c r="B396" s="23">
        <v>847</v>
      </c>
      <c r="C396" s="19">
        <v>1003</v>
      </c>
      <c r="D396" s="19" t="s">
        <v>99</v>
      </c>
      <c r="E396" s="19" t="s">
        <v>86</v>
      </c>
      <c r="F396" s="123">
        <v>2210514</v>
      </c>
      <c r="G396" s="134"/>
      <c r="H396" s="136">
        <f t="shared" si="36"/>
        <v>2210514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1:25" s="44" customFormat="1" ht="15.75">
      <c r="A397" s="69" t="s">
        <v>318</v>
      </c>
      <c r="B397" s="23">
        <v>847</v>
      </c>
      <c r="C397" s="19" t="s">
        <v>421</v>
      </c>
      <c r="D397" s="19" t="s">
        <v>319</v>
      </c>
      <c r="E397" s="19" t="s">
        <v>411</v>
      </c>
      <c r="F397" s="112">
        <f>SUM(F398,F402,F419)</f>
        <v>17650000</v>
      </c>
      <c r="G397" s="136">
        <f>SUM(G398,G402,G419)</f>
        <v>0</v>
      </c>
      <c r="H397" s="136">
        <f t="shared" si="36"/>
        <v>17650000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s="7" customFormat="1" ht="30.75" customHeight="1">
      <c r="A398" s="73" t="s">
        <v>178</v>
      </c>
      <c r="B398" s="20" t="s">
        <v>389</v>
      </c>
      <c r="C398" s="19" t="s">
        <v>421</v>
      </c>
      <c r="D398" s="19" t="s">
        <v>326</v>
      </c>
      <c r="E398" s="19" t="s">
        <v>411</v>
      </c>
      <c r="F398" s="112">
        <f aca="true" t="shared" si="41" ref="F398:G400">F399</f>
        <v>6000000</v>
      </c>
      <c r="G398" s="136">
        <f t="shared" si="41"/>
        <v>0</v>
      </c>
      <c r="H398" s="136">
        <f t="shared" si="36"/>
        <v>6000000</v>
      </c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s="7" customFormat="1" ht="15.75">
      <c r="A399" s="69" t="s">
        <v>79</v>
      </c>
      <c r="B399" s="20" t="s">
        <v>389</v>
      </c>
      <c r="C399" s="19" t="s">
        <v>421</v>
      </c>
      <c r="D399" s="19" t="s">
        <v>326</v>
      </c>
      <c r="E399" s="19" t="s">
        <v>78</v>
      </c>
      <c r="F399" s="112">
        <f t="shared" si="41"/>
        <v>6000000</v>
      </c>
      <c r="G399" s="136">
        <f t="shared" si="41"/>
        <v>0</v>
      </c>
      <c r="H399" s="136">
        <f t="shared" si="36"/>
        <v>6000000</v>
      </c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s="7" customFormat="1" ht="31.5">
      <c r="A400" s="73" t="s">
        <v>100</v>
      </c>
      <c r="B400" s="20" t="s">
        <v>389</v>
      </c>
      <c r="C400" s="19" t="s">
        <v>421</v>
      </c>
      <c r="D400" s="19" t="s">
        <v>326</v>
      </c>
      <c r="E400" s="19" t="s">
        <v>101</v>
      </c>
      <c r="F400" s="112">
        <f t="shared" si="41"/>
        <v>6000000</v>
      </c>
      <c r="G400" s="136">
        <f t="shared" si="41"/>
        <v>0</v>
      </c>
      <c r="H400" s="136">
        <f t="shared" si="36"/>
        <v>6000000</v>
      </c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s="7" customFormat="1" ht="15.75">
      <c r="A401" s="73" t="s">
        <v>516</v>
      </c>
      <c r="B401" s="20" t="s">
        <v>389</v>
      </c>
      <c r="C401" s="19" t="s">
        <v>421</v>
      </c>
      <c r="D401" s="19" t="s">
        <v>326</v>
      </c>
      <c r="E401" s="19" t="s">
        <v>517</v>
      </c>
      <c r="F401" s="112">
        <v>6000000</v>
      </c>
      <c r="G401" s="136"/>
      <c r="H401" s="136">
        <f t="shared" si="36"/>
        <v>6000000</v>
      </c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s="7" customFormat="1" ht="15.75">
      <c r="A402" s="73" t="s">
        <v>160</v>
      </c>
      <c r="B402" s="23">
        <v>847</v>
      </c>
      <c r="C402" s="19" t="s">
        <v>421</v>
      </c>
      <c r="D402" s="19" t="s">
        <v>351</v>
      </c>
      <c r="E402" s="19" t="s">
        <v>411</v>
      </c>
      <c r="F402" s="112">
        <f>SUM(F403,F407,F411,F415)</f>
        <v>4150000</v>
      </c>
      <c r="G402" s="136">
        <f>SUM(G403,G407,G411,G415)</f>
        <v>0</v>
      </c>
      <c r="H402" s="136">
        <f t="shared" si="36"/>
        <v>4150000</v>
      </c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s="7" customFormat="1" ht="31.5">
      <c r="A403" s="73" t="s">
        <v>399</v>
      </c>
      <c r="B403" s="23">
        <v>847</v>
      </c>
      <c r="C403" s="19" t="s">
        <v>421</v>
      </c>
      <c r="D403" s="19" t="s">
        <v>352</v>
      </c>
      <c r="E403" s="19" t="s">
        <v>411</v>
      </c>
      <c r="F403" s="112">
        <f aca="true" t="shared" si="42" ref="F403:G405">F404</f>
        <v>900000</v>
      </c>
      <c r="G403" s="136">
        <f t="shared" si="42"/>
        <v>0</v>
      </c>
      <c r="H403" s="136">
        <f t="shared" si="36"/>
        <v>900000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s="7" customFormat="1" ht="15.75">
      <c r="A404" s="69" t="s">
        <v>79</v>
      </c>
      <c r="B404" s="23">
        <v>847</v>
      </c>
      <c r="C404" s="19" t="s">
        <v>421</v>
      </c>
      <c r="D404" s="19" t="s">
        <v>352</v>
      </c>
      <c r="E404" s="19" t="s">
        <v>78</v>
      </c>
      <c r="F404" s="112">
        <f t="shared" si="42"/>
        <v>900000</v>
      </c>
      <c r="G404" s="136">
        <f t="shared" si="42"/>
        <v>0</v>
      </c>
      <c r="H404" s="136">
        <f t="shared" si="36"/>
        <v>900000</v>
      </c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s="7" customFormat="1" ht="31.5">
      <c r="A405" s="73" t="s">
        <v>100</v>
      </c>
      <c r="B405" s="23">
        <v>847</v>
      </c>
      <c r="C405" s="19" t="s">
        <v>421</v>
      </c>
      <c r="D405" s="19" t="s">
        <v>352</v>
      </c>
      <c r="E405" s="19" t="s">
        <v>101</v>
      </c>
      <c r="F405" s="112">
        <f t="shared" si="42"/>
        <v>900000</v>
      </c>
      <c r="G405" s="136">
        <f t="shared" si="42"/>
        <v>0</v>
      </c>
      <c r="H405" s="136">
        <f t="shared" si="36"/>
        <v>900000</v>
      </c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s="7" customFormat="1" ht="15.75">
      <c r="A406" s="73" t="s">
        <v>104</v>
      </c>
      <c r="B406" s="23">
        <v>847</v>
      </c>
      <c r="C406" s="19" t="s">
        <v>421</v>
      </c>
      <c r="D406" s="19" t="s">
        <v>352</v>
      </c>
      <c r="E406" s="19" t="s">
        <v>103</v>
      </c>
      <c r="F406" s="112">
        <v>900000</v>
      </c>
      <c r="G406" s="136"/>
      <c r="H406" s="136">
        <f t="shared" si="36"/>
        <v>900000</v>
      </c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s="44" customFormat="1" ht="47.25">
      <c r="A407" s="73" t="s">
        <v>402</v>
      </c>
      <c r="B407" s="23">
        <v>847</v>
      </c>
      <c r="C407" s="19" t="s">
        <v>421</v>
      </c>
      <c r="D407" s="19" t="s">
        <v>353</v>
      </c>
      <c r="E407" s="19" t="s">
        <v>411</v>
      </c>
      <c r="F407" s="112">
        <f aca="true" t="shared" si="43" ref="F407:G409">F408</f>
        <v>950000</v>
      </c>
      <c r="G407" s="136">
        <f t="shared" si="43"/>
        <v>0</v>
      </c>
      <c r="H407" s="136">
        <f t="shared" si="36"/>
        <v>950000</v>
      </c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s="7" customFormat="1" ht="15" customHeight="1">
      <c r="A408" s="69" t="s">
        <v>79</v>
      </c>
      <c r="B408" s="23">
        <v>847</v>
      </c>
      <c r="C408" s="19" t="s">
        <v>421</v>
      </c>
      <c r="D408" s="19" t="s">
        <v>353</v>
      </c>
      <c r="E408" s="19" t="s">
        <v>78</v>
      </c>
      <c r="F408" s="112">
        <f t="shared" si="43"/>
        <v>950000</v>
      </c>
      <c r="G408" s="136">
        <f t="shared" si="43"/>
        <v>0</v>
      </c>
      <c r="H408" s="136">
        <f t="shared" si="36"/>
        <v>950000</v>
      </c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s="44" customFormat="1" ht="31.5">
      <c r="A409" s="73" t="s">
        <v>100</v>
      </c>
      <c r="B409" s="23">
        <v>847</v>
      </c>
      <c r="C409" s="19" t="s">
        <v>421</v>
      </c>
      <c r="D409" s="19" t="s">
        <v>353</v>
      </c>
      <c r="E409" s="19" t="s">
        <v>101</v>
      </c>
      <c r="F409" s="112">
        <f t="shared" si="43"/>
        <v>950000</v>
      </c>
      <c r="G409" s="136">
        <f t="shared" si="43"/>
        <v>0</v>
      </c>
      <c r="H409" s="136">
        <f t="shared" si="36"/>
        <v>950000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s="44" customFormat="1" ht="15.75">
      <c r="A410" s="73" t="s">
        <v>104</v>
      </c>
      <c r="B410" s="23">
        <v>847</v>
      </c>
      <c r="C410" s="19" t="s">
        <v>421</v>
      </c>
      <c r="D410" s="19" t="s">
        <v>353</v>
      </c>
      <c r="E410" s="19" t="s">
        <v>103</v>
      </c>
      <c r="F410" s="112">
        <v>950000</v>
      </c>
      <c r="G410" s="136"/>
      <c r="H410" s="136">
        <f t="shared" si="36"/>
        <v>950000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s="44" customFormat="1" ht="31.5">
      <c r="A411" s="69" t="s">
        <v>398</v>
      </c>
      <c r="B411" s="23">
        <v>847</v>
      </c>
      <c r="C411" s="19" t="s">
        <v>421</v>
      </c>
      <c r="D411" s="19" t="s">
        <v>354</v>
      </c>
      <c r="E411" s="19" t="s">
        <v>411</v>
      </c>
      <c r="F411" s="112">
        <f aca="true" t="shared" si="44" ref="F411:G413">F412</f>
        <v>1300000</v>
      </c>
      <c r="G411" s="136">
        <f t="shared" si="44"/>
        <v>0</v>
      </c>
      <c r="H411" s="136">
        <f t="shared" si="36"/>
        <v>1300000</v>
      </c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s="44" customFormat="1" ht="15.75">
      <c r="A412" s="69" t="s">
        <v>79</v>
      </c>
      <c r="B412" s="23">
        <v>847</v>
      </c>
      <c r="C412" s="19" t="s">
        <v>421</v>
      </c>
      <c r="D412" s="19" t="s">
        <v>354</v>
      </c>
      <c r="E412" s="19" t="s">
        <v>78</v>
      </c>
      <c r="F412" s="112">
        <f t="shared" si="44"/>
        <v>1300000</v>
      </c>
      <c r="G412" s="136">
        <f t="shared" si="44"/>
        <v>0</v>
      </c>
      <c r="H412" s="136">
        <f t="shared" si="36"/>
        <v>1300000</v>
      </c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s="44" customFormat="1" ht="31.5">
      <c r="A413" s="73" t="s">
        <v>100</v>
      </c>
      <c r="B413" s="23">
        <v>847</v>
      </c>
      <c r="C413" s="19" t="s">
        <v>421</v>
      </c>
      <c r="D413" s="19" t="s">
        <v>354</v>
      </c>
      <c r="E413" s="19" t="s">
        <v>101</v>
      </c>
      <c r="F413" s="112">
        <f t="shared" si="44"/>
        <v>1300000</v>
      </c>
      <c r="G413" s="136">
        <f t="shared" si="44"/>
        <v>0</v>
      </c>
      <c r="H413" s="136">
        <f t="shared" si="36"/>
        <v>1300000</v>
      </c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s="44" customFormat="1" ht="15.75">
      <c r="A414" s="73" t="s">
        <v>104</v>
      </c>
      <c r="B414" s="23">
        <v>847</v>
      </c>
      <c r="C414" s="19" t="s">
        <v>421</v>
      </c>
      <c r="D414" s="19" t="s">
        <v>354</v>
      </c>
      <c r="E414" s="19" t="s">
        <v>103</v>
      </c>
      <c r="F414" s="112">
        <v>1300000</v>
      </c>
      <c r="G414" s="136"/>
      <c r="H414" s="136">
        <f t="shared" si="36"/>
        <v>1300000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s="51" customFormat="1" ht="18.75">
      <c r="A415" s="73" t="s">
        <v>499</v>
      </c>
      <c r="B415" s="23">
        <v>847</v>
      </c>
      <c r="C415" s="19" t="s">
        <v>421</v>
      </c>
      <c r="D415" s="19" t="s">
        <v>498</v>
      </c>
      <c r="E415" s="19" t="s">
        <v>411</v>
      </c>
      <c r="F415" s="112">
        <f aca="true" t="shared" si="45" ref="F415:G417">F416</f>
        <v>1000000</v>
      </c>
      <c r="G415" s="136">
        <f t="shared" si="45"/>
        <v>0</v>
      </c>
      <c r="H415" s="136">
        <f t="shared" si="36"/>
        <v>1000000</v>
      </c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s="62" customFormat="1" ht="16.5">
      <c r="A416" s="69" t="s">
        <v>79</v>
      </c>
      <c r="B416" s="23">
        <v>847</v>
      </c>
      <c r="C416" s="19">
        <v>1003</v>
      </c>
      <c r="D416" s="19" t="s">
        <v>498</v>
      </c>
      <c r="E416" s="19" t="s">
        <v>78</v>
      </c>
      <c r="F416" s="112">
        <f t="shared" si="45"/>
        <v>1000000</v>
      </c>
      <c r="G416" s="136">
        <f t="shared" si="45"/>
        <v>0</v>
      </c>
      <c r="H416" s="136">
        <f t="shared" si="36"/>
        <v>1000000</v>
      </c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</row>
    <row r="417" spans="1:25" s="7" customFormat="1" ht="32.25" customHeight="1">
      <c r="A417" s="73" t="s">
        <v>100</v>
      </c>
      <c r="B417" s="23">
        <v>847</v>
      </c>
      <c r="C417" s="19">
        <v>1003</v>
      </c>
      <c r="D417" s="19" t="s">
        <v>498</v>
      </c>
      <c r="E417" s="19" t="s">
        <v>101</v>
      </c>
      <c r="F417" s="112">
        <f t="shared" si="45"/>
        <v>1000000</v>
      </c>
      <c r="G417" s="136">
        <f t="shared" si="45"/>
        <v>0</v>
      </c>
      <c r="H417" s="136">
        <f t="shared" si="36"/>
        <v>1000000</v>
      </c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s="1" customFormat="1" ht="14.25" customHeight="1">
      <c r="A418" s="73" t="s">
        <v>104</v>
      </c>
      <c r="B418" s="23">
        <v>847</v>
      </c>
      <c r="C418" s="19">
        <v>1003</v>
      </c>
      <c r="D418" s="19" t="s">
        <v>498</v>
      </c>
      <c r="E418" s="19" t="s">
        <v>103</v>
      </c>
      <c r="F418" s="112">
        <v>1000000</v>
      </c>
      <c r="G418" s="135"/>
      <c r="H418" s="136">
        <f t="shared" si="36"/>
        <v>1000000</v>
      </c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1:25" s="7" customFormat="1" ht="19.5" customHeight="1">
      <c r="A419" s="73" t="s">
        <v>179</v>
      </c>
      <c r="B419" s="23">
        <v>847</v>
      </c>
      <c r="C419" s="19" t="s">
        <v>421</v>
      </c>
      <c r="D419" s="19" t="s">
        <v>409</v>
      </c>
      <c r="E419" s="19" t="s">
        <v>411</v>
      </c>
      <c r="F419" s="112">
        <f aca="true" t="shared" si="46" ref="F419:G421">F420</f>
        <v>7500000</v>
      </c>
      <c r="G419" s="136">
        <f t="shared" si="46"/>
        <v>0</v>
      </c>
      <c r="H419" s="136">
        <f t="shared" si="36"/>
        <v>7500000</v>
      </c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s="7" customFormat="1" ht="18" customHeight="1">
      <c r="A420" s="69" t="s">
        <v>79</v>
      </c>
      <c r="B420" s="23">
        <v>847</v>
      </c>
      <c r="C420" s="19">
        <v>1003</v>
      </c>
      <c r="D420" s="19" t="s">
        <v>409</v>
      </c>
      <c r="E420" s="19" t="s">
        <v>78</v>
      </c>
      <c r="F420" s="112">
        <f t="shared" si="46"/>
        <v>7500000</v>
      </c>
      <c r="G420" s="136">
        <f t="shared" si="46"/>
        <v>0</v>
      </c>
      <c r="H420" s="136">
        <f t="shared" si="36"/>
        <v>7500000</v>
      </c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s="7" customFormat="1" ht="31.5">
      <c r="A421" s="73" t="s">
        <v>100</v>
      </c>
      <c r="B421" s="23">
        <v>847</v>
      </c>
      <c r="C421" s="19">
        <v>1003</v>
      </c>
      <c r="D421" s="19" t="s">
        <v>409</v>
      </c>
      <c r="E421" s="19" t="s">
        <v>101</v>
      </c>
      <c r="F421" s="112">
        <f t="shared" si="46"/>
        <v>7500000</v>
      </c>
      <c r="G421" s="136">
        <f t="shared" si="46"/>
        <v>0</v>
      </c>
      <c r="H421" s="136">
        <f t="shared" si="36"/>
        <v>7500000</v>
      </c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s="42" customFormat="1" ht="21" customHeight="1">
      <c r="A422" s="73" t="s">
        <v>516</v>
      </c>
      <c r="B422" s="23">
        <v>847</v>
      </c>
      <c r="C422" s="19">
        <v>1003</v>
      </c>
      <c r="D422" s="19" t="s">
        <v>409</v>
      </c>
      <c r="E422" s="19" t="s">
        <v>517</v>
      </c>
      <c r="F422" s="112">
        <v>7500000</v>
      </c>
      <c r="G422" s="135"/>
      <c r="H422" s="136">
        <f t="shared" si="36"/>
        <v>7500000</v>
      </c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 s="51" customFormat="1" ht="34.5" customHeight="1">
      <c r="A423" s="73" t="s">
        <v>274</v>
      </c>
      <c r="B423" s="23">
        <v>847</v>
      </c>
      <c r="C423" s="19" t="s">
        <v>421</v>
      </c>
      <c r="D423" s="19" t="s">
        <v>275</v>
      </c>
      <c r="E423" s="19" t="s">
        <v>411</v>
      </c>
      <c r="F423" s="112">
        <f>F424</f>
        <v>13125000</v>
      </c>
      <c r="G423" s="136">
        <f>G424</f>
        <v>0</v>
      </c>
      <c r="H423" s="136">
        <f t="shared" si="36"/>
        <v>13125000</v>
      </c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s="51" customFormat="1" ht="51.75" customHeight="1">
      <c r="A424" s="69" t="s">
        <v>180</v>
      </c>
      <c r="B424" s="23">
        <v>847</v>
      </c>
      <c r="C424" s="19">
        <v>1003</v>
      </c>
      <c r="D424" s="19" t="s">
        <v>276</v>
      </c>
      <c r="E424" s="19" t="s">
        <v>411</v>
      </c>
      <c r="F424" s="112">
        <f>SUM(F425,F429,F433,F437,F441,F443)</f>
        <v>13125000</v>
      </c>
      <c r="G424" s="136">
        <f>SUM(G425,G429,G433,G437,G441,G443)</f>
        <v>0</v>
      </c>
      <c r="H424" s="136">
        <f t="shared" si="36"/>
        <v>13125000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s="51" customFormat="1" ht="21" customHeight="1">
      <c r="A425" s="73" t="s">
        <v>449</v>
      </c>
      <c r="B425" s="23">
        <v>847</v>
      </c>
      <c r="C425" s="19">
        <v>1003</v>
      </c>
      <c r="D425" s="19" t="s">
        <v>277</v>
      </c>
      <c r="E425" s="19" t="s">
        <v>411</v>
      </c>
      <c r="F425" s="112">
        <f aca="true" t="shared" si="47" ref="F425:G427">F426</f>
        <v>1000000</v>
      </c>
      <c r="G425" s="136">
        <f t="shared" si="47"/>
        <v>0</v>
      </c>
      <c r="H425" s="136">
        <f t="shared" si="36"/>
        <v>1000000</v>
      </c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s="51" customFormat="1" ht="21" customHeight="1">
      <c r="A426" s="69" t="s">
        <v>79</v>
      </c>
      <c r="B426" s="23">
        <v>847</v>
      </c>
      <c r="C426" s="19">
        <v>1003</v>
      </c>
      <c r="D426" s="19" t="s">
        <v>277</v>
      </c>
      <c r="E426" s="19" t="s">
        <v>78</v>
      </c>
      <c r="F426" s="112">
        <f t="shared" si="47"/>
        <v>1000000</v>
      </c>
      <c r="G426" s="136">
        <f t="shared" si="47"/>
        <v>0</v>
      </c>
      <c r="H426" s="136">
        <f t="shared" si="36"/>
        <v>1000000</v>
      </c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s="51" customFormat="1" ht="21" customHeight="1">
      <c r="A427" s="75" t="s">
        <v>81</v>
      </c>
      <c r="B427" s="23">
        <v>847</v>
      </c>
      <c r="C427" s="19">
        <v>1003</v>
      </c>
      <c r="D427" s="19" t="s">
        <v>277</v>
      </c>
      <c r="E427" s="19" t="s">
        <v>80</v>
      </c>
      <c r="F427" s="112">
        <f t="shared" si="47"/>
        <v>1000000</v>
      </c>
      <c r="G427" s="136">
        <f t="shared" si="47"/>
        <v>0</v>
      </c>
      <c r="H427" s="136">
        <f t="shared" si="36"/>
        <v>1000000</v>
      </c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s="51" customFormat="1" ht="33.75" customHeight="1">
      <c r="A428" s="80" t="s">
        <v>87</v>
      </c>
      <c r="B428" s="23">
        <v>847</v>
      </c>
      <c r="C428" s="19">
        <v>1003</v>
      </c>
      <c r="D428" s="19" t="s">
        <v>277</v>
      </c>
      <c r="E428" s="19" t="s">
        <v>86</v>
      </c>
      <c r="F428" s="112">
        <v>1000000</v>
      </c>
      <c r="G428" s="136"/>
      <c r="H428" s="136">
        <f t="shared" si="36"/>
        <v>1000000</v>
      </c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s="51" customFormat="1" ht="21" customHeight="1">
      <c r="A429" s="69" t="s">
        <v>403</v>
      </c>
      <c r="B429" s="23">
        <v>847</v>
      </c>
      <c r="C429" s="19" t="s">
        <v>421</v>
      </c>
      <c r="D429" s="19" t="s">
        <v>278</v>
      </c>
      <c r="E429" s="19" t="s">
        <v>411</v>
      </c>
      <c r="F429" s="112">
        <f aca="true" t="shared" si="48" ref="F429:G431">F430</f>
        <v>6000000</v>
      </c>
      <c r="G429" s="136">
        <f t="shared" si="48"/>
        <v>0</v>
      </c>
      <c r="H429" s="136">
        <f t="shared" si="36"/>
        <v>6000000</v>
      </c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s="51" customFormat="1" ht="21" customHeight="1">
      <c r="A430" s="69" t="s">
        <v>79</v>
      </c>
      <c r="B430" s="23">
        <v>847</v>
      </c>
      <c r="C430" s="19">
        <v>1003</v>
      </c>
      <c r="D430" s="19" t="s">
        <v>278</v>
      </c>
      <c r="E430" s="19" t="s">
        <v>78</v>
      </c>
      <c r="F430" s="112">
        <f t="shared" si="48"/>
        <v>6000000</v>
      </c>
      <c r="G430" s="136">
        <f t="shared" si="48"/>
        <v>0</v>
      </c>
      <c r="H430" s="136">
        <f t="shared" si="36"/>
        <v>6000000</v>
      </c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s="51" customFormat="1" ht="21" customHeight="1">
      <c r="A431" s="75" t="s">
        <v>81</v>
      </c>
      <c r="B431" s="23">
        <v>847</v>
      </c>
      <c r="C431" s="19">
        <v>1003</v>
      </c>
      <c r="D431" s="19" t="s">
        <v>278</v>
      </c>
      <c r="E431" s="19" t="s">
        <v>80</v>
      </c>
      <c r="F431" s="112">
        <f t="shared" si="48"/>
        <v>6000000</v>
      </c>
      <c r="G431" s="136">
        <f t="shared" si="48"/>
        <v>0</v>
      </c>
      <c r="H431" s="136">
        <f t="shared" si="36"/>
        <v>6000000</v>
      </c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s="51" customFormat="1" ht="33" customHeight="1">
      <c r="A432" s="80" t="s">
        <v>87</v>
      </c>
      <c r="B432" s="23">
        <v>847</v>
      </c>
      <c r="C432" s="19">
        <v>1003</v>
      </c>
      <c r="D432" s="19" t="s">
        <v>278</v>
      </c>
      <c r="E432" s="19" t="s">
        <v>86</v>
      </c>
      <c r="F432" s="112">
        <v>6000000</v>
      </c>
      <c r="G432" s="136"/>
      <c r="H432" s="136">
        <f t="shared" si="36"/>
        <v>6000000</v>
      </c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s="51" customFormat="1" ht="21" customHeight="1">
      <c r="A433" s="73" t="s">
        <v>450</v>
      </c>
      <c r="B433" s="23">
        <v>847</v>
      </c>
      <c r="C433" s="19">
        <v>1003</v>
      </c>
      <c r="D433" s="19" t="s">
        <v>279</v>
      </c>
      <c r="E433" s="19" t="s">
        <v>411</v>
      </c>
      <c r="F433" s="112">
        <f aca="true" t="shared" si="49" ref="F433:G435">F434</f>
        <v>1050000</v>
      </c>
      <c r="G433" s="136">
        <f t="shared" si="49"/>
        <v>0</v>
      </c>
      <c r="H433" s="136">
        <f t="shared" si="36"/>
        <v>1050000</v>
      </c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s="51" customFormat="1" ht="21" customHeight="1">
      <c r="A434" s="69" t="s">
        <v>79</v>
      </c>
      <c r="B434" s="23">
        <v>847</v>
      </c>
      <c r="C434" s="19">
        <v>1003</v>
      </c>
      <c r="D434" s="19" t="s">
        <v>279</v>
      </c>
      <c r="E434" s="19" t="s">
        <v>78</v>
      </c>
      <c r="F434" s="112">
        <f t="shared" si="49"/>
        <v>1050000</v>
      </c>
      <c r="G434" s="136">
        <f t="shared" si="49"/>
        <v>0</v>
      </c>
      <c r="H434" s="136">
        <f t="shared" si="36"/>
        <v>1050000</v>
      </c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s="51" customFormat="1" ht="21" customHeight="1">
      <c r="A435" s="75" t="s">
        <v>81</v>
      </c>
      <c r="B435" s="23">
        <v>847</v>
      </c>
      <c r="C435" s="19">
        <v>1003</v>
      </c>
      <c r="D435" s="19" t="s">
        <v>279</v>
      </c>
      <c r="E435" s="19" t="s">
        <v>80</v>
      </c>
      <c r="F435" s="112">
        <f t="shared" si="49"/>
        <v>1050000</v>
      </c>
      <c r="G435" s="136">
        <f t="shared" si="49"/>
        <v>0</v>
      </c>
      <c r="H435" s="136">
        <f t="shared" si="36"/>
        <v>1050000</v>
      </c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s="42" customFormat="1" ht="32.25" customHeight="1">
      <c r="A436" s="80" t="s">
        <v>87</v>
      </c>
      <c r="B436" s="23">
        <v>847</v>
      </c>
      <c r="C436" s="19">
        <v>1003</v>
      </c>
      <c r="D436" s="19" t="s">
        <v>279</v>
      </c>
      <c r="E436" s="19" t="s">
        <v>86</v>
      </c>
      <c r="F436" s="112">
        <v>1050000</v>
      </c>
      <c r="G436" s="135"/>
      <c r="H436" s="136">
        <f t="shared" si="36"/>
        <v>1050000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 s="51" customFormat="1" ht="80.25" customHeight="1">
      <c r="A437" s="73" t="s">
        <v>429</v>
      </c>
      <c r="B437" s="23">
        <v>847</v>
      </c>
      <c r="C437" s="19" t="s">
        <v>421</v>
      </c>
      <c r="D437" s="19" t="s">
        <v>280</v>
      </c>
      <c r="E437" s="19" t="s">
        <v>411</v>
      </c>
      <c r="F437" s="112">
        <f aca="true" t="shared" si="50" ref="F437:G439">F438</f>
        <v>3300000</v>
      </c>
      <c r="G437" s="136">
        <f t="shared" si="50"/>
        <v>0</v>
      </c>
      <c r="H437" s="136">
        <f t="shared" si="36"/>
        <v>3300000</v>
      </c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s="51" customFormat="1" ht="21" customHeight="1">
      <c r="A438" s="69" t="s">
        <v>79</v>
      </c>
      <c r="B438" s="23">
        <v>847</v>
      </c>
      <c r="C438" s="19">
        <v>1003</v>
      </c>
      <c r="D438" s="19" t="s">
        <v>280</v>
      </c>
      <c r="E438" s="19" t="s">
        <v>78</v>
      </c>
      <c r="F438" s="112">
        <f t="shared" si="50"/>
        <v>3300000</v>
      </c>
      <c r="G438" s="136">
        <f t="shared" si="50"/>
        <v>0</v>
      </c>
      <c r="H438" s="136">
        <f t="shared" si="36"/>
        <v>3300000</v>
      </c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s="51" customFormat="1" ht="21" customHeight="1">
      <c r="A439" s="75" t="s">
        <v>81</v>
      </c>
      <c r="B439" s="23">
        <v>847</v>
      </c>
      <c r="C439" s="19">
        <v>1003</v>
      </c>
      <c r="D439" s="19" t="s">
        <v>280</v>
      </c>
      <c r="E439" s="19" t="s">
        <v>80</v>
      </c>
      <c r="F439" s="112">
        <f t="shared" si="50"/>
        <v>3300000</v>
      </c>
      <c r="G439" s="136">
        <f t="shared" si="50"/>
        <v>0</v>
      </c>
      <c r="H439" s="136">
        <f t="shared" si="36"/>
        <v>3300000</v>
      </c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s="51" customFormat="1" ht="30.75" customHeight="1">
      <c r="A440" s="80" t="s">
        <v>87</v>
      </c>
      <c r="B440" s="23">
        <v>847</v>
      </c>
      <c r="C440" s="19">
        <v>1003</v>
      </c>
      <c r="D440" s="19" t="s">
        <v>280</v>
      </c>
      <c r="E440" s="19" t="s">
        <v>86</v>
      </c>
      <c r="F440" s="112">
        <v>3300000</v>
      </c>
      <c r="G440" s="136"/>
      <c r="H440" s="136">
        <f t="shared" si="36"/>
        <v>3300000</v>
      </c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s="51" customFormat="1" ht="33" customHeight="1">
      <c r="A441" s="73" t="s">
        <v>391</v>
      </c>
      <c r="B441" s="23">
        <v>847</v>
      </c>
      <c r="C441" s="19" t="s">
        <v>421</v>
      </c>
      <c r="D441" s="19" t="s">
        <v>258</v>
      </c>
      <c r="E441" s="19" t="s">
        <v>411</v>
      </c>
      <c r="F441" s="112">
        <f>F442</f>
        <v>75000</v>
      </c>
      <c r="G441" s="136">
        <f>G442</f>
        <v>0</v>
      </c>
      <c r="H441" s="136">
        <f t="shared" si="36"/>
        <v>75000</v>
      </c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s="51" customFormat="1" ht="21" customHeight="1">
      <c r="A442" s="73" t="s">
        <v>317</v>
      </c>
      <c r="B442" s="23">
        <v>847</v>
      </c>
      <c r="C442" s="19" t="s">
        <v>421</v>
      </c>
      <c r="D442" s="19" t="s">
        <v>258</v>
      </c>
      <c r="E442" s="19" t="s">
        <v>295</v>
      </c>
      <c r="F442" s="112">
        <v>75000</v>
      </c>
      <c r="G442" s="136"/>
      <c r="H442" s="136">
        <f t="shared" si="36"/>
        <v>75000</v>
      </c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s="51" customFormat="1" ht="109.5" customHeight="1">
      <c r="A443" s="73" t="s">
        <v>377</v>
      </c>
      <c r="B443" s="23">
        <v>847</v>
      </c>
      <c r="C443" s="19" t="s">
        <v>421</v>
      </c>
      <c r="D443" s="19" t="s">
        <v>282</v>
      </c>
      <c r="E443" s="19" t="s">
        <v>411</v>
      </c>
      <c r="F443" s="112">
        <f aca="true" t="shared" si="51" ref="F443:G445">F444</f>
        <v>1700000</v>
      </c>
      <c r="G443" s="136">
        <f t="shared" si="51"/>
        <v>0</v>
      </c>
      <c r="H443" s="136">
        <f aca="true" t="shared" si="52" ref="H443:H509">SUM(F443:G443)</f>
        <v>1700000</v>
      </c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s="51" customFormat="1" ht="21" customHeight="1">
      <c r="A444" s="69" t="s">
        <v>79</v>
      </c>
      <c r="B444" s="23">
        <v>847</v>
      </c>
      <c r="C444" s="19">
        <v>1003</v>
      </c>
      <c r="D444" s="19" t="s">
        <v>282</v>
      </c>
      <c r="E444" s="19" t="s">
        <v>78</v>
      </c>
      <c r="F444" s="112">
        <f t="shared" si="51"/>
        <v>1700000</v>
      </c>
      <c r="G444" s="136">
        <f t="shared" si="51"/>
        <v>0</v>
      </c>
      <c r="H444" s="136">
        <f t="shared" si="52"/>
        <v>1700000</v>
      </c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s="51" customFormat="1" ht="32.25" customHeight="1">
      <c r="A445" s="73" t="s">
        <v>100</v>
      </c>
      <c r="B445" s="23">
        <v>847</v>
      </c>
      <c r="C445" s="19">
        <v>1003</v>
      </c>
      <c r="D445" s="19" t="s">
        <v>282</v>
      </c>
      <c r="E445" s="19" t="s">
        <v>101</v>
      </c>
      <c r="F445" s="112">
        <f t="shared" si="51"/>
        <v>1700000</v>
      </c>
      <c r="G445" s="136">
        <f t="shared" si="51"/>
        <v>0</v>
      </c>
      <c r="H445" s="136">
        <f t="shared" si="52"/>
        <v>1700000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s="42" customFormat="1" ht="16.5" customHeight="1">
      <c r="A446" s="73" t="s">
        <v>104</v>
      </c>
      <c r="B446" s="23">
        <v>847</v>
      </c>
      <c r="C446" s="19">
        <v>1003</v>
      </c>
      <c r="D446" s="19" t="s">
        <v>282</v>
      </c>
      <c r="E446" s="19" t="s">
        <v>103</v>
      </c>
      <c r="F446" s="112">
        <v>1700000</v>
      </c>
      <c r="G446" s="135"/>
      <c r="H446" s="136">
        <f t="shared" si="52"/>
        <v>1700000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s="42" customFormat="1" ht="20.25" customHeight="1">
      <c r="A447" s="68" t="s">
        <v>312</v>
      </c>
      <c r="B447" s="22" t="s">
        <v>389</v>
      </c>
      <c r="C447" s="17" t="s">
        <v>311</v>
      </c>
      <c r="D447" s="17" t="s">
        <v>325</v>
      </c>
      <c r="E447" s="17" t="s">
        <v>411</v>
      </c>
      <c r="F447" s="111">
        <f>SUM(F448,F456,F462)</f>
        <v>28130151</v>
      </c>
      <c r="G447" s="135">
        <f>SUM(G448,G456,G462)</f>
        <v>0</v>
      </c>
      <c r="H447" s="135">
        <f t="shared" si="52"/>
        <v>28130151</v>
      </c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s="51" customFormat="1" ht="18.75">
      <c r="A448" s="75" t="s">
        <v>302</v>
      </c>
      <c r="B448" s="20" t="s">
        <v>389</v>
      </c>
      <c r="C448" s="19" t="s">
        <v>311</v>
      </c>
      <c r="D448" s="19" t="s">
        <v>303</v>
      </c>
      <c r="E448" s="19" t="s">
        <v>411</v>
      </c>
      <c r="F448" s="112">
        <f>F449</f>
        <v>15630151</v>
      </c>
      <c r="G448" s="136">
        <f>G449</f>
        <v>0</v>
      </c>
      <c r="H448" s="136">
        <f t="shared" si="52"/>
        <v>15630151</v>
      </c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s="7" customFormat="1" ht="31.5">
      <c r="A449" s="75" t="s">
        <v>110</v>
      </c>
      <c r="B449" s="20" t="s">
        <v>389</v>
      </c>
      <c r="C449" s="19" t="s">
        <v>311</v>
      </c>
      <c r="D449" s="19" t="s">
        <v>91</v>
      </c>
      <c r="E449" s="19" t="s">
        <v>411</v>
      </c>
      <c r="F449" s="112">
        <f>SUM(F450,F454)</f>
        <v>15630151</v>
      </c>
      <c r="G449" s="136">
        <f>SUM(G450,G454)</f>
        <v>0</v>
      </c>
      <c r="H449" s="136">
        <f t="shared" si="52"/>
        <v>15630151</v>
      </c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s="7" customFormat="1" ht="31.5">
      <c r="A450" s="75" t="s">
        <v>272</v>
      </c>
      <c r="B450" s="23">
        <v>847</v>
      </c>
      <c r="C450" s="19" t="s">
        <v>311</v>
      </c>
      <c r="D450" s="19" t="s">
        <v>102</v>
      </c>
      <c r="E450" s="19" t="s">
        <v>411</v>
      </c>
      <c r="F450" s="112">
        <f aca="true" t="shared" si="53" ref="F450:G452">F451</f>
        <v>1213448</v>
      </c>
      <c r="G450" s="136">
        <f t="shared" si="53"/>
        <v>0</v>
      </c>
      <c r="H450" s="136">
        <f t="shared" si="52"/>
        <v>1213448</v>
      </c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s="7" customFormat="1" ht="18" customHeight="1">
      <c r="A451" s="69" t="s">
        <v>79</v>
      </c>
      <c r="B451" s="23">
        <v>847</v>
      </c>
      <c r="C451" s="19" t="s">
        <v>311</v>
      </c>
      <c r="D451" s="19" t="s">
        <v>102</v>
      </c>
      <c r="E451" s="19" t="s">
        <v>78</v>
      </c>
      <c r="F451" s="112">
        <f t="shared" si="53"/>
        <v>1213448</v>
      </c>
      <c r="G451" s="136">
        <f t="shared" si="53"/>
        <v>0</v>
      </c>
      <c r="H451" s="136">
        <f t="shared" si="52"/>
        <v>1213448</v>
      </c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s="7" customFormat="1" ht="15.75">
      <c r="A452" s="75" t="s">
        <v>81</v>
      </c>
      <c r="B452" s="23">
        <v>847</v>
      </c>
      <c r="C452" s="19" t="s">
        <v>311</v>
      </c>
      <c r="D452" s="19" t="s">
        <v>102</v>
      </c>
      <c r="E452" s="19" t="s">
        <v>80</v>
      </c>
      <c r="F452" s="112">
        <f t="shared" si="53"/>
        <v>1213448</v>
      </c>
      <c r="G452" s="136">
        <f t="shared" si="53"/>
        <v>0</v>
      </c>
      <c r="H452" s="136">
        <f t="shared" si="52"/>
        <v>1213448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s="1" customFormat="1" ht="31.5">
      <c r="A453" s="80" t="s">
        <v>87</v>
      </c>
      <c r="B453" s="23">
        <v>847</v>
      </c>
      <c r="C453" s="19" t="s">
        <v>311</v>
      </c>
      <c r="D453" s="19" t="s">
        <v>102</v>
      </c>
      <c r="E453" s="19" t="s">
        <v>86</v>
      </c>
      <c r="F453" s="122">
        <v>1213448</v>
      </c>
      <c r="G453" s="135"/>
      <c r="H453" s="136">
        <f t="shared" si="52"/>
        <v>1213448</v>
      </c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1:25" s="7" customFormat="1" ht="24.75" customHeight="1">
      <c r="A454" s="77" t="s">
        <v>283</v>
      </c>
      <c r="B454" s="23">
        <v>847</v>
      </c>
      <c r="C454" s="19" t="s">
        <v>311</v>
      </c>
      <c r="D454" s="19" t="s">
        <v>106</v>
      </c>
      <c r="E454" s="19" t="s">
        <v>411</v>
      </c>
      <c r="F454" s="112">
        <f>F455</f>
        <v>14416703</v>
      </c>
      <c r="G454" s="136">
        <f>G455</f>
        <v>0</v>
      </c>
      <c r="H454" s="136">
        <f t="shared" si="52"/>
        <v>14416703</v>
      </c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 spans="1:25" s="70" customFormat="1" ht="15.75">
      <c r="A455" s="69" t="s">
        <v>317</v>
      </c>
      <c r="B455" s="23">
        <v>847</v>
      </c>
      <c r="C455" s="19" t="s">
        <v>311</v>
      </c>
      <c r="D455" s="19" t="s">
        <v>106</v>
      </c>
      <c r="E455" s="19" t="s">
        <v>295</v>
      </c>
      <c r="F455" s="113">
        <v>14416703</v>
      </c>
      <c r="G455" s="136"/>
      <c r="H455" s="136">
        <f t="shared" si="52"/>
        <v>14416703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 spans="1:25" s="7" customFormat="1" ht="15.75">
      <c r="A456" s="69" t="s">
        <v>318</v>
      </c>
      <c r="B456" s="23">
        <v>847</v>
      </c>
      <c r="C456" s="19" t="s">
        <v>311</v>
      </c>
      <c r="D456" s="19" t="s">
        <v>319</v>
      </c>
      <c r="E456" s="19" t="s">
        <v>411</v>
      </c>
      <c r="F456" s="112">
        <f>F457</f>
        <v>5500000</v>
      </c>
      <c r="G456" s="136">
        <f>G457</f>
        <v>0</v>
      </c>
      <c r="H456" s="136">
        <f t="shared" si="52"/>
        <v>5500000</v>
      </c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 spans="1:25" s="7" customFormat="1" ht="15.75" customHeight="1">
      <c r="A457" s="69" t="s">
        <v>181</v>
      </c>
      <c r="B457" s="23">
        <v>847</v>
      </c>
      <c r="C457" s="19" t="s">
        <v>311</v>
      </c>
      <c r="D457" s="19" t="s">
        <v>351</v>
      </c>
      <c r="E457" s="19" t="s">
        <v>411</v>
      </c>
      <c r="F457" s="112">
        <f>F459</f>
        <v>5500000</v>
      </c>
      <c r="G457" s="136">
        <f>G459</f>
        <v>0</v>
      </c>
      <c r="H457" s="136">
        <f t="shared" si="52"/>
        <v>5500000</v>
      </c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 spans="1:25" s="9" customFormat="1" ht="15.75">
      <c r="A458" s="69" t="s">
        <v>356</v>
      </c>
      <c r="B458" s="23">
        <v>847</v>
      </c>
      <c r="C458" s="19" t="s">
        <v>311</v>
      </c>
      <c r="D458" s="19" t="s">
        <v>355</v>
      </c>
      <c r="E458" s="19" t="s">
        <v>411</v>
      </c>
      <c r="F458" s="112">
        <f aca="true" t="shared" si="54" ref="F458:G460">F459</f>
        <v>5500000</v>
      </c>
      <c r="G458" s="136">
        <f t="shared" si="54"/>
        <v>0</v>
      </c>
      <c r="H458" s="136">
        <f t="shared" si="52"/>
        <v>5500000</v>
      </c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 spans="1:25" s="7" customFormat="1" ht="15" customHeight="1">
      <c r="A459" s="69" t="s">
        <v>79</v>
      </c>
      <c r="B459" s="23">
        <v>847</v>
      </c>
      <c r="C459" s="19" t="s">
        <v>311</v>
      </c>
      <c r="D459" s="19" t="s">
        <v>355</v>
      </c>
      <c r="E459" s="19" t="s">
        <v>78</v>
      </c>
      <c r="F459" s="112">
        <f t="shared" si="54"/>
        <v>5500000</v>
      </c>
      <c r="G459" s="136">
        <f t="shared" si="54"/>
        <v>0</v>
      </c>
      <c r="H459" s="136">
        <f t="shared" si="52"/>
        <v>5500000</v>
      </c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 spans="1:25" s="9" customFormat="1" ht="15.75">
      <c r="A460" s="75" t="s">
        <v>81</v>
      </c>
      <c r="B460" s="23">
        <v>847</v>
      </c>
      <c r="C460" s="19" t="s">
        <v>311</v>
      </c>
      <c r="D460" s="19" t="s">
        <v>355</v>
      </c>
      <c r="E460" s="19" t="s">
        <v>80</v>
      </c>
      <c r="F460" s="112">
        <f t="shared" si="54"/>
        <v>5500000</v>
      </c>
      <c r="G460" s="136">
        <f t="shared" si="54"/>
        <v>0</v>
      </c>
      <c r="H460" s="136">
        <f t="shared" si="52"/>
        <v>5500000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 spans="1:25" s="9" customFormat="1" ht="31.5">
      <c r="A461" s="80" t="s">
        <v>87</v>
      </c>
      <c r="B461" s="23">
        <v>847</v>
      </c>
      <c r="C461" s="19" t="s">
        <v>311</v>
      </c>
      <c r="D461" s="19" t="s">
        <v>355</v>
      </c>
      <c r="E461" s="19" t="s">
        <v>86</v>
      </c>
      <c r="F461" s="112">
        <v>5500000</v>
      </c>
      <c r="G461" s="136"/>
      <c r="H461" s="136">
        <f t="shared" si="52"/>
        <v>5500000</v>
      </c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s="9" customFormat="1" ht="31.5">
      <c r="A462" s="73" t="s">
        <v>274</v>
      </c>
      <c r="B462" s="23">
        <v>847</v>
      </c>
      <c r="C462" s="19" t="s">
        <v>311</v>
      </c>
      <c r="D462" s="19" t="s">
        <v>275</v>
      </c>
      <c r="E462" s="19" t="s">
        <v>411</v>
      </c>
      <c r="F462" s="112">
        <f aca="true" t="shared" si="55" ref="F462:G464">F463</f>
        <v>7000000</v>
      </c>
      <c r="G462" s="136">
        <f t="shared" si="55"/>
        <v>0</v>
      </c>
      <c r="H462" s="136">
        <f t="shared" si="52"/>
        <v>7000000</v>
      </c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 spans="1:25" s="9" customFormat="1" ht="47.25">
      <c r="A463" s="69" t="s">
        <v>180</v>
      </c>
      <c r="B463" s="23">
        <v>847</v>
      </c>
      <c r="C463" s="19" t="s">
        <v>311</v>
      </c>
      <c r="D463" s="19" t="s">
        <v>276</v>
      </c>
      <c r="E463" s="19" t="s">
        <v>411</v>
      </c>
      <c r="F463" s="112">
        <f t="shared" si="55"/>
        <v>7000000</v>
      </c>
      <c r="G463" s="136">
        <f t="shared" si="55"/>
        <v>0</v>
      </c>
      <c r="H463" s="136">
        <f t="shared" si="52"/>
        <v>7000000</v>
      </c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 spans="1:25" s="9" customFormat="1" ht="31.5">
      <c r="A464" s="80" t="s">
        <v>259</v>
      </c>
      <c r="B464" s="23">
        <v>847</v>
      </c>
      <c r="C464" s="19" t="s">
        <v>311</v>
      </c>
      <c r="D464" s="19" t="s">
        <v>281</v>
      </c>
      <c r="E464" s="19" t="s">
        <v>411</v>
      </c>
      <c r="F464" s="112">
        <f t="shared" si="55"/>
        <v>7000000</v>
      </c>
      <c r="G464" s="136">
        <f t="shared" si="55"/>
        <v>0</v>
      </c>
      <c r="H464" s="136">
        <f t="shared" si="52"/>
        <v>7000000</v>
      </c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 spans="1:25" s="8" customFormat="1" ht="15.75">
      <c r="A465" s="69" t="s">
        <v>317</v>
      </c>
      <c r="B465" s="23">
        <v>847</v>
      </c>
      <c r="C465" s="19" t="s">
        <v>311</v>
      </c>
      <c r="D465" s="19" t="s">
        <v>281</v>
      </c>
      <c r="E465" s="19" t="s">
        <v>295</v>
      </c>
      <c r="F465" s="112">
        <v>7000000</v>
      </c>
      <c r="G465" s="139"/>
      <c r="H465" s="136">
        <f t="shared" si="52"/>
        <v>7000000</v>
      </c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s="130" customFormat="1" ht="16.5">
      <c r="A466" s="71" t="s">
        <v>438</v>
      </c>
      <c r="B466" s="52" t="s">
        <v>366</v>
      </c>
      <c r="C466" s="52"/>
      <c r="D466" s="52"/>
      <c r="E466" s="52"/>
      <c r="F466" s="109">
        <f>F467</f>
        <v>57900000</v>
      </c>
      <c r="G466" s="134">
        <f>G467</f>
        <v>0</v>
      </c>
      <c r="H466" s="134">
        <f t="shared" si="52"/>
        <v>57900000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1:25" s="130" customFormat="1" ht="17.25" customHeight="1">
      <c r="A467" s="72" t="s">
        <v>474</v>
      </c>
      <c r="B467" s="21" t="s">
        <v>366</v>
      </c>
      <c r="C467" s="16" t="s">
        <v>469</v>
      </c>
      <c r="D467" s="16" t="s">
        <v>412</v>
      </c>
      <c r="E467" s="16" t="s">
        <v>411</v>
      </c>
      <c r="F467" s="110">
        <f>SUM(F468,F472)</f>
        <v>57900000</v>
      </c>
      <c r="G467" s="134">
        <f>SUM(G468,G472)</f>
        <v>0</v>
      </c>
      <c r="H467" s="134">
        <f t="shared" si="52"/>
        <v>57900000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1:25" s="13" customFormat="1" ht="17.25" customHeight="1">
      <c r="A468" s="106" t="s">
        <v>203</v>
      </c>
      <c r="B468" s="22" t="s">
        <v>366</v>
      </c>
      <c r="C468" s="17" t="s">
        <v>204</v>
      </c>
      <c r="D468" s="17" t="s">
        <v>412</v>
      </c>
      <c r="E468" s="17" t="s">
        <v>411</v>
      </c>
      <c r="F468" s="111">
        <f aca="true" t="shared" si="56" ref="F468:G470">F469</f>
        <v>500000</v>
      </c>
      <c r="G468" s="135">
        <f t="shared" si="56"/>
        <v>0</v>
      </c>
      <c r="H468" s="135">
        <f t="shared" si="52"/>
        <v>500000</v>
      </c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1:25" s="9" customFormat="1" ht="17.25" customHeight="1">
      <c r="A469" s="107" t="s">
        <v>300</v>
      </c>
      <c r="B469" s="23">
        <v>848</v>
      </c>
      <c r="C469" s="19" t="s">
        <v>204</v>
      </c>
      <c r="D469" s="19" t="s">
        <v>316</v>
      </c>
      <c r="E469" s="19" t="s">
        <v>411</v>
      </c>
      <c r="F469" s="112">
        <f t="shared" si="56"/>
        <v>500000</v>
      </c>
      <c r="G469" s="136">
        <f t="shared" si="56"/>
        <v>0</v>
      </c>
      <c r="H469" s="136">
        <f t="shared" si="52"/>
        <v>500000</v>
      </c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 spans="1:25" s="9" customFormat="1" ht="49.5" customHeight="1">
      <c r="A470" s="107" t="s">
        <v>205</v>
      </c>
      <c r="B470" s="23">
        <v>848</v>
      </c>
      <c r="C470" s="19" t="s">
        <v>204</v>
      </c>
      <c r="D470" s="19" t="s">
        <v>206</v>
      </c>
      <c r="E470" s="19" t="s">
        <v>411</v>
      </c>
      <c r="F470" s="112">
        <f t="shared" si="56"/>
        <v>500000</v>
      </c>
      <c r="G470" s="136">
        <f t="shared" si="56"/>
        <v>0</v>
      </c>
      <c r="H470" s="136">
        <f t="shared" si="52"/>
        <v>500000</v>
      </c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 spans="1:25" s="9" customFormat="1" ht="17.25" customHeight="1">
      <c r="A471" s="107" t="s">
        <v>27</v>
      </c>
      <c r="B471" s="23">
        <v>848</v>
      </c>
      <c r="C471" s="19" t="s">
        <v>204</v>
      </c>
      <c r="D471" s="19" t="s">
        <v>206</v>
      </c>
      <c r="E471" s="19" t="s">
        <v>422</v>
      </c>
      <c r="F471" s="112">
        <v>500000</v>
      </c>
      <c r="G471" s="136"/>
      <c r="H471" s="136">
        <f t="shared" si="52"/>
        <v>500000</v>
      </c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 spans="1:25" s="13" customFormat="1" ht="15.75" customHeight="1">
      <c r="A472" s="68" t="s">
        <v>475</v>
      </c>
      <c r="B472" s="22" t="s">
        <v>366</v>
      </c>
      <c r="C472" s="17" t="s">
        <v>476</v>
      </c>
      <c r="D472" s="17" t="s">
        <v>412</v>
      </c>
      <c r="E472" s="17" t="s">
        <v>411</v>
      </c>
      <c r="F472" s="111">
        <f>SUM(F473,F478)</f>
        <v>57400000</v>
      </c>
      <c r="G472" s="135">
        <f>SUM(G473,G478)</f>
        <v>0</v>
      </c>
      <c r="H472" s="135">
        <f t="shared" si="52"/>
        <v>57400000</v>
      </c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1:25" s="7" customFormat="1" ht="15.75">
      <c r="A473" s="69" t="s">
        <v>300</v>
      </c>
      <c r="B473" s="20" t="s">
        <v>366</v>
      </c>
      <c r="C473" s="19" t="s">
        <v>476</v>
      </c>
      <c r="D473" s="19" t="s">
        <v>316</v>
      </c>
      <c r="E473" s="19" t="s">
        <v>411</v>
      </c>
      <c r="F473" s="112">
        <f>SUM(F474,F476)</f>
        <v>56900000</v>
      </c>
      <c r="G473" s="136">
        <f>SUM(G474,G476)</f>
        <v>0</v>
      </c>
      <c r="H473" s="136">
        <f t="shared" si="52"/>
        <v>56900000</v>
      </c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 spans="1:25" s="7" customFormat="1" ht="17.25" customHeight="1">
      <c r="A474" s="69" t="s">
        <v>211</v>
      </c>
      <c r="B474" s="20" t="s">
        <v>366</v>
      </c>
      <c r="C474" s="19" t="s">
        <v>476</v>
      </c>
      <c r="D474" s="19" t="s">
        <v>210</v>
      </c>
      <c r="E474" s="19" t="s">
        <v>411</v>
      </c>
      <c r="F474" s="112">
        <f>F475</f>
        <v>400000</v>
      </c>
      <c r="G474" s="136">
        <f>G475</f>
        <v>0</v>
      </c>
      <c r="H474" s="136">
        <f t="shared" si="52"/>
        <v>400000</v>
      </c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 spans="1:25" s="7" customFormat="1" ht="15.75">
      <c r="A475" s="69" t="s">
        <v>54</v>
      </c>
      <c r="B475" s="20" t="s">
        <v>366</v>
      </c>
      <c r="C475" s="19" t="s">
        <v>476</v>
      </c>
      <c r="D475" s="19" t="s">
        <v>210</v>
      </c>
      <c r="E475" s="19" t="s">
        <v>422</v>
      </c>
      <c r="F475" s="112">
        <v>400000</v>
      </c>
      <c r="G475" s="136"/>
      <c r="H475" s="136">
        <f t="shared" si="52"/>
        <v>400000</v>
      </c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 spans="1:25" s="7" customFormat="1" ht="47.25">
      <c r="A476" s="69" t="s">
        <v>439</v>
      </c>
      <c r="B476" s="20" t="s">
        <v>366</v>
      </c>
      <c r="C476" s="19" t="s">
        <v>476</v>
      </c>
      <c r="D476" s="19" t="s">
        <v>495</v>
      </c>
      <c r="E476" s="19" t="s">
        <v>411</v>
      </c>
      <c r="F476" s="112">
        <f>F477</f>
        <v>56500000</v>
      </c>
      <c r="G476" s="136">
        <f>G477</f>
        <v>0</v>
      </c>
      <c r="H476" s="136">
        <f t="shared" si="52"/>
        <v>56500000</v>
      </c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 spans="1:25" s="7" customFormat="1" ht="15.75">
      <c r="A477" s="69" t="s">
        <v>54</v>
      </c>
      <c r="B477" s="20" t="s">
        <v>366</v>
      </c>
      <c r="C477" s="19" t="s">
        <v>476</v>
      </c>
      <c r="D477" s="19" t="s">
        <v>495</v>
      </c>
      <c r="E477" s="19" t="s">
        <v>422</v>
      </c>
      <c r="F477" s="112">
        <v>56500000</v>
      </c>
      <c r="G477" s="136"/>
      <c r="H477" s="136">
        <f t="shared" si="52"/>
        <v>56500000</v>
      </c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 spans="1:25" s="7" customFormat="1" ht="15.75">
      <c r="A478" s="107" t="s">
        <v>318</v>
      </c>
      <c r="B478" s="20" t="s">
        <v>366</v>
      </c>
      <c r="C478" s="19" t="s">
        <v>476</v>
      </c>
      <c r="D478" s="19" t="s">
        <v>319</v>
      </c>
      <c r="E478" s="19" t="s">
        <v>411</v>
      </c>
      <c r="F478" s="112">
        <f aca="true" t="shared" si="57" ref="F478:G480">F479</f>
        <v>500000</v>
      </c>
      <c r="G478" s="136">
        <f t="shared" si="57"/>
        <v>0</v>
      </c>
      <c r="H478" s="136">
        <f t="shared" si="52"/>
        <v>500000</v>
      </c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 spans="1:25" s="7" customFormat="1" ht="31.5">
      <c r="A479" s="107" t="s">
        <v>207</v>
      </c>
      <c r="B479" s="20" t="s">
        <v>366</v>
      </c>
      <c r="C479" s="19" t="s">
        <v>476</v>
      </c>
      <c r="D479" s="19" t="s">
        <v>351</v>
      </c>
      <c r="E479" s="19" t="s">
        <v>411</v>
      </c>
      <c r="F479" s="112">
        <f t="shared" si="57"/>
        <v>500000</v>
      </c>
      <c r="G479" s="136">
        <f t="shared" si="57"/>
        <v>0</v>
      </c>
      <c r="H479" s="136">
        <f t="shared" si="52"/>
        <v>500000</v>
      </c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 spans="1:25" s="7" customFormat="1" ht="63.75" customHeight="1">
      <c r="A480" s="107" t="s">
        <v>208</v>
      </c>
      <c r="B480" s="20" t="s">
        <v>366</v>
      </c>
      <c r="C480" s="19" t="s">
        <v>476</v>
      </c>
      <c r="D480" s="19" t="s">
        <v>209</v>
      </c>
      <c r="E480" s="19" t="s">
        <v>411</v>
      </c>
      <c r="F480" s="112">
        <f t="shared" si="57"/>
        <v>500000</v>
      </c>
      <c r="G480" s="136">
        <f t="shared" si="57"/>
        <v>0</v>
      </c>
      <c r="H480" s="136">
        <f t="shared" si="52"/>
        <v>500000</v>
      </c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 spans="1:25" s="7" customFormat="1" ht="15.75">
      <c r="A481" s="107" t="s">
        <v>27</v>
      </c>
      <c r="B481" s="20" t="s">
        <v>366</v>
      </c>
      <c r="C481" s="19" t="s">
        <v>476</v>
      </c>
      <c r="D481" s="19" t="s">
        <v>209</v>
      </c>
      <c r="E481" s="19" t="s">
        <v>422</v>
      </c>
      <c r="F481" s="112">
        <v>500000</v>
      </c>
      <c r="G481" s="136"/>
      <c r="H481" s="136">
        <f t="shared" si="52"/>
        <v>500000</v>
      </c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 spans="1:25" s="2" customFormat="1" ht="35.25" customHeight="1">
      <c r="A482" s="71" t="s">
        <v>214</v>
      </c>
      <c r="B482" s="52" t="s">
        <v>367</v>
      </c>
      <c r="C482" s="52"/>
      <c r="D482" s="52"/>
      <c r="E482" s="52"/>
      <c r="F482" s="110">
        <f>SUM(F483,F489,F580)</f>
        <v>1331578841</v>
      </c>
      <c r="G482" s="134">
        <f>SUM(G483,G489,G580)</f>
        <v>14675031</v>
      </c>
      <c r="H482" s="134">
        <f t="shared" si="52"/>
        <v>1346253872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1:25" s="2" customFormat="1" ht="15.75" customHeight="1">
      <c r="A483" s="72" t="s">
        <v>427</v>
      </c>
      <c r="B483" s="21" t="s">
        <v>367</v>
      </c>
      <c r="C483" s="16" t="s">
        <v>418</v>
      </c>
      <c r="D483" s="16" t="s">
        <v>412</v>
      </c>
      <c r="E483" s="16" t="s">
        <v>411</v>
      </c>
      <c r="F483" s="110">
        <f aca="true" t="shared" si="58" ref="F483:G487">F484</f>
        <v>400000</v>
      </c>
      <c r="G483" s="134">
        <f t="shared" si="58"/>
        <v>0</v>
      </c>
      <c r="H483" s="134">
        <f t="shared" si="52"/>
        <v>400000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1:25" s="1" customFormat="1" ht="18.75" customHeight="1">
      <c r="A484" s="68" t="s">
        <v>444</v>
      </c>
      <c r="B484" s="22" t="s">
        <v>367</v>
      </c>
      <c r="C484" s="17" t="s">
        <v>486</v>
      </c>
      <c r="D484" s="17" t="s">
        <v>412</v>
      </c>
      <c r="E484" s="17" t="s">
        <v>411</v>
      </c>
      <c r="F484" s="111">
        <f t="shared" si="58"/>
        <v>400000</v>
      </c>
      <c r="G484" s="135">
        <f t="shared" si="58"/>
        <v>0</v>
      </c>
      <c r="H484" s="135">
        <f t="shared" si="52"/>
        <v>400000</v>
      </c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5" s="7" customFormat="1" ht="16.5" customHeight="1">
      <c r="A485" s="69" t="s">
        <v>318</v>
      </c>
      <c r="B485" s="20" t="s">
        <v>367</v>
      </c>
      <c r="C485" s="19" t="s">
        <v>486</v>
      </c>
      <c r="D485" s="19" t="s">
        <v>319</v>
      </c>
      <c r="E485" s="19" t="s">
        <v>411</v>
      </c>
      <c r="F485" s="112">
        <f t="shared" si="58"/>
        <v>400000</v>
      </c>
      <c r="G485" s="136">
        <f t="shared" si="58"/>
        <v>0</v>
      </c>
      <c r="H485" s="136">
        <f t="shared" si="52"/>
        <v>400000</v>
      </c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 spans="1:25" s="7" customFormat="1" ht="47.25" customHeight="1">
      <c r="A486" s="69" t="s">
        <v>182</v>
      </c>
      <c r="B486" s="20" t="s">
        <v>367</v>
      </c>
      <c r="C486" s="19" t="s">
        <v>486</v>
      </c>
      <c r="D486" s="19" t="s">
        <v>349</v>
      </c>
      <c r="E486" s="19" t="s">
        <v>411</v>
      </c>
      <c r="F486" s="112">
        <f t="shared" si="58"/>
        <v>400000</v>
      </c>
      <c r="G486" s="136">
        <f t="shared" si="58"/>
        <v>0</v>
      </c>
      <c r="H486" s="136">
        <f t="shared" si="52"/>
        <v>400000</v>
      </c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 spans="1:25" s="7" customFormat="1" ht="15.75">
      <c r="A487" s="69" t="s">
        <v>79</v>
      </c>
      <c r="B487" s="23">
        <v>849</v>
      </c>
      <c r="C487" s="19" t="s">
        <v>486</v>
      </c>
      <c r="D487" s="19" t="s">
        <v>349</v>
      </c>
      <c r="E487" s="19" t="s">
        <v>78</v>
      </c>
      <c r="F487" s="112">
        <f t="shared" si="58"/>
        <v>400000</v>
      </c>
      <c r="G487" s="136">
        <f t="shared" si="58"/>
        <v>0</v>
      </c>
      <c r="H487" s="136">
        <f t="shared" si="52"/>
        <v>400000</v>
      </c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 spans="1:25" s="7" customFormat="1" ht="31.5">
      <c r="A488" s="73" t="s">
        <v>89</v>
      </c>
      <c r="B488" s="23">
        <v>849</v>
      </c>
      <c r="C488" s="19" t="s">
        <v>486</v>
      </c>
      <c r="D488" s="19" t="s">
        <v>349</v>
      </c>
      <c r="E488" s="19" t="s">
        <v>90</v>
      </c>
      <c r="F488" s="112">
        <v>400000</v>
      </c>
      <c r="G488" s="136"/>
      <c r="H488" s="136">
        <f t="shared" si="52"/>
        <v>400000</v>
      </c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 spans="1:25" s="2" customFormat="1" ht="15.75">
      <c r="A489" s="72" t="s">
        <v>490</v>
      </c>
      <c r="B489" s="21" t="s">
        <v>367</v>
      </c>
      <c r="C489" s="16" t="s">
        <v>451</v>
      </c>
      <c r="D489" s="16" t="s">
        <v>412</v>
      </c>
      <c r="E489" s="16" t="s">
        <v>411</v>
      </c>
      <c r="F489" s="110">
        <f>SUM(F490,F498,F551,F558)</f>
        <v>1305125694</v>
      </c>
      <c r="G489" s="134">
        <f>SUM(G490,G498,G551,G558)</f>
        <v>14675031</v>
      </c>
      <c r="H489" s="134">
        <f t="shared" si="52"/>
        <v>1319800725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1:25" s="1" customFormat="1" ht="15.75" customHeight="1">
      <c r="A490" s="68" t="s">
        <v>491</v>
      </c>
      <c r="B490" s="22" t="s">
        <v>367</v>
      </c>
      <c r="C490" s="17" t="s">
        <v>487</v>
      </c>
      <c r="D490" s="17" t="s">
        <v>412</v>
      </c>
      <c r="E490" s="17" t="s">
        <v>411</v>
      </c>
      <c r="F490" s="111">
        <f>SUM(F491)</f>
        <v>531775000</v>
      </c>
      <c r="G490" s="135">
        <f>SUM(G491)</f>
        <v>-4500000</v>
      </c>
      <c r="H490" s="135">
        <f t="shared" si="52"/>
        <v>527275000</v>
      </c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5" s="7" customFormat="1" ht="14.25" customHeight="1">
      <c r="A491" s="69" t="s">
        <v>318</v>
      </c>
      <c r="B491" s="20" t="s">
        <v>367</v>
      </c>
      <c r="C491" s="19" t="s">
        <v>487</v>
      </c>
      <c r="D491" s="19" t="s">
        <v>319</v>
      </c>
      <c r="E491" s="19" t="s">
        <v>411</v>
      </c>
      <c r="F491" s="112">
        <f>F493</f>
        <v>531775000</v>
      </c>
      <c r="G491" s="136">
        <f>G493</f>
        <v>-4500000</v>
      </c>
      <c r="H491" s="136">
        <f t="shared" si="52"/>
        <v>527275000</v>
      </c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 spans="1:25" s="7" customFormat="1" ht="32.25" customHeight="1">
      <c r="A492" s="73" t="s">
        <v>187</v>
      </c>
      <c r="B492" s="20" t="s">
        <v>367</v>
      </c>
      <c r="C492" s="19" t="s">
        <v>487</v>
      </c>
      <c r="D492" s="19" t="s">
        <v>147</v>
      </c>
      <c r="E492" s="19" t="s">
        <v>411</v>
      </c>
      <c r="F492" s="112">
        <f>F493</f>
        <v>531775000</v>
      </c>
      <c r="G492" s="136">
        <f>G493</f>
        <v>-4500000</v>
      </c>
      <c r="H492" s="136">
        <f t="shared" si="52"/>
        <v>527275000</v>
      </c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 spans="1:25" s="7" customFormat="1" ht="45.75" customHeight="1">
      <c r="A493" s="69" t="s">
        <v>55</v>
      </c>
      <c r="B493" s="19" t="s">
        <v>367</v>
      </c>
      <c r="C493" s="19" t="s">
        <v>487</v>
      </c>
      <c r="D493" s="19" t="s">
        <v>147</v>
      </c>
      <c r="E493" s="19" t="s">
        <v>56</v>
      </c>
      <c r="F493" s="112">
        <f>SUM(F494,F497)</f>
        <v>531775000</v>
      </c>
      <c r="G493" s="136">
        <f>SUM(G494,G497)</f>
        <v>-4500000</v>
      </c>
      <c r="H493" s="136">
        <f t="shared" si="52"/>
        <v>527275000</v>
      </c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 spans="1:25" s="7" customFormat="1" ht="15.75">
      <c r="A494" s="69" t="s">
        <v>44</v>
      </c>
      <c r="B494" s="19" t="s">
        <v>367</v>
      </c>
      <c r="C494" s="19" t="s">
        <v>487</v>
      </c>
      <c r="D494" s="19" t="s">
        <v>147</v>
      </c>
      <c r="E494" s="19" t="s">
        <v>45</v>
      </c>
      <c r="F494" s="112">
        <f>SUM(F495:F496)</f>
        <v>527275000</v>
      </c>
      <c r="G494" s="136">
        <f>SUM(G495:G496)</f>
        <v>0</v>
      </c>
      <c r="H494" s="136">
        <f t="shared" si="52"/>
        <v>527275000</v>
      </c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 spans="1:25" s="7" customFormat="1" ht="47.25">
      <c r="A495" s="69" t="s">
        <v>501</v>
      </c>
      <c r="B495" s="19" t="s">
        <v>367</v>
      </c>
      <c r="C495" s="19" t="s">
        <v>487</v>
      </c>
      <c r="D495" s="19" t="s">
        <v>147</v>
      </c>
      <c r="E495" s="19" t="s">
        <v>46</v>
      </c>
      <c r="F495" s="112">
        <v>517275000</v>
      </c>
      <c r="G495" s="136"/>
      <c r="H495" s="136">
        <f t="shared" si="52"/>
        <v>517275000</v>
      </c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 spans="1:25" s="7" customFormat="1" ht="15.75">
      <c r="A496" s="69" t="s">
        <v>47</v>
      </c>
      <c r="B496" s="19" t="s">
        <v>367</v>
      </c>
      <c r="C496" s="19" t="s">
        <v>487</v>
      </c>
      <c r="D496" s="19" t="s">
        <v>147</v>
      </c>
      <c r="E496" s="19" t="s">
        <v>48</v>
      </c>
      <c r="F496" s="112">
        <v>10000000</v>
      </c>
      <c r="G496" s="136"/>
      <c r="H496" s="136">
        <f t="shared" si="52"/>
        <v>10000000</v>
      </c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 spans="1:25" s="7" customFormat="1" ht="31.5">
      <c r="A497" s="69" t="s">
        <v>524</v>
      </c>
      <c r="B497" s="19" t="s">
        <v>367</v>
      </c>
      <c r="C497" s="19" t="s">
        <v>487</v>
      </c>
      <c r="D497" s="19" t="s">
        <v>147</v>
      </c>
      <c r="E497" s="19" t="s">
        <v>526</v>
      </c>
      <c r="F497" s="112">
        <v>4500000</v>
      </c>
      <c r="G497" s="136">
        <v>-4500000</v>
      </c>
      <c r="H497" s="136">
        <f t="shared" si="52"/>
        <v>0</v>
      </c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s="1" customFormat="1" ht="15" customHeight="1">
      <c r="A498" s="68" t="s">
        <v>464</v>
      </c>
      <c r="B498" s="22" t="s">
        <v>367</v>
      </c>
      <c r="C498" s="17" t="s">
        <v>452</v>
      </c>
      <c r="D498" s="17" t="s">
        <v>412</v>
      </c>
      <c r="E498" s="17" t="s">
        <v>411</v>
      </c>
      <c r="F498" s="111">
        <f>SUM(F499,F505,F512,F517,F524,F535)</f>
        <v>711552234</v>
      </c>
      <c r="G498" s="111">
        <f>SUM(G499,G505,G512,G517,G524,G535)</f>
        <v>17475031</v>
      </c>
      <c r="H498" s="135">
        <f t="shared" si="52"/>
        <v>729027265</v>
      </c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:25" s="7" customFormat="1" ht="15" customHeight="1">
      <c r="A499" s="69" t="s">
        <v>300</v>
      </c>
      <c r="B499" s="20" t="s">
        <v>367</v>
      </c>
      <c r="C499" s="19" t="s">
        <v>452</v>
      </c>
      <c r="D499" s="19" t="s">
        <v>316</v>
      </c>
      <c r="E499" s="19" t="s">
        <v>411</v>
      </c>
      <c r="F499" s="112">
        <f>F500</f>
        <v>3000000</v>
      </c>
      <c r="G499" s="136">
        <f>G500</f>
        <v>0</v>
      </c>
      <c r="H499" s="136">
        <f t="shared" si="52"/>
        <v>3000000</v>
      </c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 spans="1:25" s="7" customFormat="1" ht="46.5" customHeight="1">
      <c r="A500" s="69" t="s">
        <v>212</v>
      </c>
      <c r="B500" s="20" t="s">
        <v>367</v>
      </c>
      <c r="C500" s="19" t="s">
        <v>452</v>
      </c>
      <c r="D500" s="19" t="s">
        <v>213</v>
      </c>
      <c r="E500" s="19" t="s">
        <v>411</v>
      </c>
      <c r="F500" s="112">
        <f>SUM(F501,F502)</f>
        <v>3000000</v>
      </c>
      <c r="G500" s="112">
        <f>SUM(G501,G502)</f>
        <v>0</v>
      </c>
      <c r="H500" s="136">
        <f t="shared" si="52"/>
        <v>3000000</v>
      </c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 spans="1:25" s="7" customFormat="1" ht="15" customHeight="1">
      <c r="A501" s="69" t="s">
        <v>317</v>
      </c>
      <c r="B501" s="20" t="s">
        <v>367</v>
      </c>
      <c r="C501" s="19" t="s">
        <v>452</v>
      </c>
      <c r="D501" s="19" t="s">
        <v>213</v>
      </c>
      <c r="E501" s="19" t="s">
        <v>295</v>
      </c>
      <c r="F501" s="112">
        <v>3000000</v>
      </c>
      <c r="G501" s="136">
        <v>-3000000</v>
      </c>
      <c r="H501" s="136">
        <f t="shared" si="52"/>
        <v>0</v>
      </c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 spans="1:25" s="7" customFormat="1" ht="15" customHeight="1">
      <c r="A502" s="69" t="s">
        <v>79</v>
      </c>
      <c r="B502" s="20" t="s">
        <v>367</v>
      </c>
      <c r="C502" s="19" t="s">
        <v>452</v>
      </c>
      <c r="D502" s="19" t="s">
        <v>213</v>
      </c>
      <c r="E502" s="19" t="s">
        <v>78</v>
      </c>
      <c r="F502" s="112">
        <f>F503</f>
        <v>0</v>
      </c>
      <c r="G502" s="112">
        <f>G503</f>
        <v>3000000</v>
      </c>
      <c r="H502" s="136">
        <f t="shared" si="52"/>
        <v>3000000</v>
      </c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 spans="1:25" s="7" customFormat="1" ht="15" customHeight="1">
      <c r="A503" s="69" t="s">
        <v>81</v>
      </c>
      <c r="B503" s="20" t="s">
        <v>367</v>
      </c>
      <c r="C503" s="19" t="s">
        <v>452</v>
      </c>
      <c r="D503" s="19" t="s">
        <v>213</v>
      </c>
      <c r="E503" s="19" t="s">
        <v>80</v>
      </c>
      <c r="F503" s="112">
        <f>F504</f>
        <v>0</v>
      </c>
      <c r="G503" s="112">
        <f>G504</f>
        <v>3000000</v>
      </c>
      <c r="H503" s="136">
        <f t="shared" si="52"/>
        <v>3000000</v>
      </c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 spans="1:25" s="7" customFormat="1" ht="15" customHeight="1">
      <c r="A504" s="69" t="s">
        <v>82</v>
      </c>
      <c r="B504" s="20" t="s">
        <v>367</v>
      </c>
      <c r="C504" s="19" t="s">
        <v>452</v>
      </c>
      <c r="D504" s="19" t="s">
        <v>213</v>
      </c>
      <c r="E504" s="19" t="s">
        <v>88</v>
      </c>
      <c r="F504" s="112"/>
      <c r="G504" s="136">
        <v>3000000</v>
      </c>
      <c r="H504" s="136">
        <f t="shared" si="52"/>
        <v>3000000</v>
      </c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 spans="1:25" s="7" customFormat="1" ht="15.75">
      <c r="A505" s="69" t="s">
        <v>465</v>
      </c>
      <c r="B505" s="20" t="s">
        <v>367</v>
      </c>
      <c r="C505" s="19" t="s">
        <v>452</v>
      </c>
      <c r="D505" s="19" t="s">
        <v>453</v>
      </c>
      <c r="E505" s="19" t="s">
        <v>411</v>
      </c>
      <c r="F505" s="112">
        <f>SUM(F506)</f>
        <v>34140000</v>
      </c>
      <c r="G505" s="136">
        <f>SUM(G506)</f>
        <v>0</v>
      </c>
      <c r="H505" s="136">
        <f t="shared" si="52"/>
        <v>34140000</v>
      </c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 spans="1:25" s="7" customFormat="1" ht="30.75" customHeight="1">
      <c r="A506" s="69" t="s">
        <v>55</v>
      </c>
      <c r="B506" s="20" t="s">
        <v>367</v>
      </c>
      <c r="C506" s="19" t="s">
        <v>452</v>
      </c>
      <c r="D506" s="19" t="s">
        <v>453</v>
      </c>
      <c r="E506" s="19" t="s">
        <v>56</v>
      </c>
      <c r="F506" s="112">
        <f>SUM(F507,F510)</f>
        <v>34140000</v>
      </c>
      <c r="G506" s="136">
        <f>SUM(G507,G510)</f>
        <v>0</v>
      </c>
      <c r="H506" s="136">
        <f t="shared" si="52"/>
        <v>34140000</v>
      </c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 spans="1:25" s="7" customFormat="1" ht="15.75">
      <c r="A507" s="69" t="s">
        <v>44</v>
      </c>
      <c r="B507" s="20" t="s">
        <v>367</v>
      </c>
      <c r="C507" s="19" t="s">
        <v>452</v>
      </c>
      <c r="D507" s="19" t="s">
        <v>453</v>
      </c>
      <c r="E507" s="19" t="s">
        <v>45</v>
      </c>
      <c r="F507" s="112">
        <f>SUM(F508:F509)</f>
        <v>33040000</v>
      </c>
      <c r="G507" s="136">
        <f>SUM(G508:G509)</f>
        <v>0</v>
      </c>
      <c r="H507" s="136">
        <f t="shared" si="52"/>
        <v>33040000</v>
      </c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 spans="1:25" s="7" customFormat="1" ht="47.25">
      <c r="A508" s="69" t="s">
        <v>501</v>
      </c>
      <c r="B508" s="20" t="s">
        <v>367</v>
      </c>
      <c r="C508" s="19" t="s">
        <v>452</v>
      </c>
      <c r="D508" s="19" t="s">
        <v>453</v>
      </c>
      <c r="E508" s="19" t="s">
        <v>46</v>
      </c>
      <c r="F508" s="112">
        <v>33000000</v>
      </c>
      <c r="G508" s="136"/>
      <c r="H508" s="136">
        <f t="shared" si="52"/>
        <v>33000000</v>
      </c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 spans="1:25" s="7" customFormat="1" ht="15.75">
      <c r="A509" s="69" t="s">
        <v>47</v>
      </c>
      <c r="B509" s="20" t="s">
        <v>367</v>
      </c>
      <c r="C509" s="19" t="s">
        <v>452</v>
      </c>
      <c r="D509" s="19" t="s">
        <v>453</v>
      </c>
      <c r="E509" s="19" t="s">
        <v>48</v>
      </c>
      <c r="F509" s="112">
        <v>40000</v>
      </c>
      <c r="G509" s="136"/>
      <c r="H509" s="136">
        <f t="shared" si="52"/>
        <v>40000</v>
      </c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 spans="1:25" s="7" customFormat="1" ht="15.75">
      <c r="A510" s="69" t="s">
        <v>49</v>
      </c>
      <c r="B510" s="19" t="s">
        <v>367</v>
      </c>
      <c r="C510" s="19" t="s">
        <v>452</v>
      </c>
      <c r="D510" s="19" t="s">
        <v>453</v>
      </c>
      <c r="E510" s="19" t="s">
        <v>50</v>
      </c>
      <c r="F510" s="112">
        <f>F511</f>
        <v>1100000</v>
      </c>
      <c r="G510" s="136">
        <f>G511</f>
        <v>0</v>
      </c>
      <c r="H510" s="136">
        <f aca="true" t="shared" si="59" ref="H510:H586">SUM(F510:G510)</f>
        <v>1100000</v>
      </c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 spans="1:25" s="7" customFormat="1" ht="47.25">
      <c r="A511" s="69" t="s">
        <v>502</v>
      </c>
      <c r="B511" s="19" t="s">
        <v>367</v>
      </c>
      <c r="C511" s="19" t="s">
        <v>452</v>
      </c>
      <c r="D511" s="19" t="s">
        <v>453</v>
      </c>
      <c r="E511" s="19" t="s">
        <v>52</v>
      </c>
      <c r="F511" s="112">
        <v>1100000</v>
      </c>
      <c r="G511" s="136"/>
      <c r="H511" s="136">
        <f t="shared" si="59"/>
        <v>1100000</v>
      </c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 spans="1:25" s="7" customFormat="1" ht="15.75">
      <c r="A512" s="69" t="s">
        <v>327</v>
      </c>
      <c r="B512" s="19" t="s">
        <v>367</v>
      </c>
      <c r="C512" s="19" t="s">
        <v>452</v>
      </c>
      <c r="D512" s="19" t="s">
        <v>328</v>
      </c>
      <c r="E512" s="19" t="s">
        <v>411</v>
      </c>
      <c r="F512" s="112">
        <f aca="true" t="shared" si="60" ref="F512:G515">F513</f>
        <v>0</v>
      </c>
      <c r="G512" s="112">
        <f t="shared" si="60"/>
        <v>5805911</v>
      </c>
      <c r="H512" s="136">
        <f t="shared" si="59"/>
        <v>5805911</v>
      </c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 spans="1:25" s="7" customFormat="1" ht="31.5">
      <c r="A513" s="69" t="s">
        <v>235</v>
      </c>
      <c r="B513" s="19" t="s">
        <v>367</v>
      </c>
      <c r="C513" s="19" t="s">
        <v>452</v>
      </c>
      <c r="D513" s="19" t="s">
        <v>234</v>
      </c>
      <c r="E513" s="19" t="s">
        <v>411</v>
      </c>
      <c r="F513" s="112">
        <f t="shared" si="60"/>
        <v>0</v>
      </c>
      <c r="G513" s="112">
        <f t="shared" si="60"/>
        <v>5805911</v>
      </c>
      <c r="H513" s="136">
        <f t="shared" si="59"/>
        <v>5805911</v>
      </c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 spans="1:25" s="7" customFormat="1" ht="47.25">
      <c r="A514" s="69" t="s">
        <v>55</v>
      </c>
      <c r="B514" s="19" t="s">
        <v>367</v>
      </c>
      <c r="C514" s="19" t="s">
        <v>452</v>
      </c>
      <c r="D514" s="19" t="s">
        <v>234</v>
      </c>
      <c r="E514" s="19" t="s">
        <v>56</v>
      </c>
      <c r="F514" s="112">
        <f t="shared" si="60"/>
        <v>0</v>
      </c>
      <c r="G514" s="112">
        <f t="shared" si="60"/>
        <v>5805911</v>
      </c>
      <c r="H514" s="136">
        <f t="shared" si="59"/>
        <v>5805911</v>
      </c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 spans="1:25" s="7" customFormat="1" ht="15.75">
      <c r="A515" s="69" t="s">
        <v>44</v>
      </c>
      <c r="B515" s="19" t="s">
        <v>367</v>
      </c>
      <c r="C515" s="19" t="s">
        <v>452</v>
      </c>
      <c r="D515" s="19" t="s">
        <v>234</v>
      </c>
      <c r="E515" s="19" t="s">
        <v>45</v>
      </c>
      <c r="F515" s="112">
        <f t="shared" si="60"/>
        <v>0</v>
      </c>
      <c r="G515" s="112">
        <f t="shared" si="60"/>
        <v>5805911</v>
      </c>
      <c r="H515" s="136">
        <f t="shared" si="59"/>
        <v>5805911</v>
      </c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 spans="1:25" s="7" customFormat="1" ht="15.75">
      <c r="A516" s="69" t="s">
        <v>47</v>
      </c>
      <c r="B516" s="19" t="s">
        <v>367</v>
      </c>
      <c r="C516" s="19" t="s">
        <v>452</v>
      </c>
      <c r="D516" s="19" t="s">
        <v>234</v>
      </c>
      <c r="E516" s="19" t="s">
        <v>48</v>
      </c>
      <c r="F516" s="112"/>
      <c r="G516" s="112">
        <v>5805911</v>
      </c>
      <c r="H516" s="136">
        <f t="shared" si="59"/>
        <v>5805911</v>
      </c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 spans="1:25" s="7" customFormat="1" ht="15.75">
      <c r="A517" s="69" t="s">
        <v>231</v>
      </c>
      <c r="B517" s="19" t="s">
        <v>367</v>
      </c>
      <c r="C517" s="19" t="s">
        <v>452</v>
      </c>
      <c r="D517" s="19" t="s">
        <v>315</v>
      </c>
      <c r="E517" s="19" t="s">
        <v>411</v>
      </c>
      <c r="F517" s="112">
        <f aca="true" t="shared" si="61" ref="F517:G519">F518</f>
        <v>0</v>
      </c>
      <c r="G517" s="112">
        <f t="shared" si="61"/>
        <v>7169120</v>
      </c>
      <c r="H517" s="136">
        <f t="shared" si="59"/>
        <v>7169120</v>
      </c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 spans="1:25" s="7" customFormat="1" ht="63" customHeight="1">
      <c r="A518" s="69" t="s">
        <v>232</v>
      </c>
      <c r="B518" s="19" t="s">
        <v>367</v>
      </c>
      <c r="C518" s="19" t="s">
        <v>452</v>
      </c>
      <c r="D518" s="19" t="s">
        <v>230</v>
      </c>
      <c r="E518" s="19" t="s">
        <v>411</v>
      </c>
      <c r="F518" s="112">
        <f t="shared" si="61"/>
        <v>0</v>
      </c>
      <c r="G518" s="112">
        <f t="shared" si="61"/>
        <v>7169120</v>
      </c>
      <c r="H518" s="136">
        <f t="shared" si="59"/>
        <v>7169120</v>
      </c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 spans="1:25" s="7" customFormat="1" ht="78.75">
      <c r="A519" s="69" t="s">
        <v>221</v>
      </c>
      <c r="B519" s="19" t="s">
        <v>367</v>
      </c>
      <c r="C519" s="19" t="s">
        <v>452</v>
      </c>
      <c r="D519" s="19" t="s">
        <v>222</v>
      </c>
      <c r="E519" s="19" t="s">
        <v>411</v>
      </c>
      <c r="F519" s="112">
        <f t="shared" si="61"/>
        <v>0</v>
      </c>
      <c r="G519" s="112">
        <f t="shared" si="61"/>
        <v>7169120</v>
      </c>
      <c r="H519" s="136">
        <f t="shared" si="59"/>
        <v>7169120</v>
      </c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 spans="1:25" s="7" customFormat="1" ht="47.25">
      <c r="A520" s="69" t="s">
        <v>55</v>
      </c>
      <c r="B520" s="19" t="s">
        <v>367</v>
      </c>
      <c r="C520" s="19" t="s">
        <v>452</v>
      </c>
      <c r="D520" s="19" t="s">
        <v>222</v>
      </c>
      <c r="E520" s="19" t="s">
        <v>56</v>
      </c>
      <c r="F520" s="112">
        <f>SUM(F521,F523)</f>
        <v>0</v>
      </c>
      <c r="G520" s="112">
        <f>SUM(G521,G523)</f>
        <v>7169120</v>
      </c>
      <c r="H520" s="136">
        <f t="shared" si="59"/>
        <v>7169120</v>
      </c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 spans="1:25" s="7" customFormat="1" ht="15.75">
      <c r="A521" s="69" t="s">
        <v>44</v>
      </c>
      <c r="B521" s="19" t="s">
        <v>367</v>
      </c>
      <c r="C521" s="19" t="s">
        <v>452</v>
      </c>
      <c r="D521" s="19" t="s">
        <v>222</v>
      </c>
      <c r="E521" s="19" t="s">
        <v>45</v>
      </c>
      <c r="F521" s="112">
        <f>F522</f>
        <v>0</v>
      </c>
      <c r="G521" s="112">
        <f>G522</f>
        <v>6836128</v>
      </c>
      <c r="H521" s="136">
        <f t="shared" si="59"/>
        <v>6836128</v>
      </c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 spans="1:25" s="7" customFormat="1" ht="15.75">
      <c r="A522" s="69" t="s">
        <v>47</v>
      </c>
      <c r="B522" s="19" t="s">
        <v>367</v>
      </c>
      <c r="C522" s="19" t="s">
        <v>452</v>
      </c>
      <c r="D522" s="19" t="s">
        <v>222</v>
      </c>
      <c r="E522" s="19" t="s">
        <v>48</v>
      </c>
      <c r="F522" s="112"/>
      <c r="G522" s="136">
        <v>6836128</v>
      </c>
      <c r="H522" s="136">
        <f>SUM(F522:G522)</f>
        <v>6836128</v>
      </c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 spans="1:25" s="7" customFormat="1" ht="31.5">
      <c r="A523" s="69" t="s">
        <v>524</v>
      </c>
      <c r="B523" s="19" t="s">
        <v>367</v>
      </c>
      <c r="C523" s="19" t="s">
        <v>452</v>
      </c>
      <c r="D523" s="19" t="s">
        <v>222</v>
      </c>
      <c r="E523" s="19" t="s">
        <v>526</v>
      </c>
      <c r="F523" s="112"/>
      <c r="G523" s="136">
        <v>332992</v>
      </c>
      <c r="H523" s="136">
        <f t="shared" si="59"/>
        <v>332992</v>
      </c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 spans="1:25" s="7" customFormat="1" ht="15.75">
      <c r="A524" s="69" t="s">
        <v>302</v>
      </c>
      <c r="B524" s="20" t="s">
        <v>367</v>
      </c>
      <c r="C524" s="19" t="s">
        <v>452</v>
      </c>
      <c r="D524" s="19" t="s">
        <v>303</v>
      </c>
      <c r="E524" s="19" t="s">
        <v>411</v>
      </c>
      <c r="F524" s="112">
        <f>F525</f>
        <v>442267234</v>
      </c>
      <c r="G524" s="136">
        <f>G525</f>
        <v>0</v>
      </c>
      <c r="H524" s="136">
        <f t="shared" si="59"/>
        <v>442267234</v>
      </c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</row>
    <row r="525" spans="1:25" s="7" customFormat="1" ht="47.25">
      <c r="A525" s="75" t="s">
        <v>284</v>
      </c>
      <c r="B525" s="20" t="s">
        <v>367</v>
      </c>
      <c r="C525" s="19" t="s">
        <v>452</v>
      </c>
      <c r="D525" s="19" t="s">
        <v>107</v>
      </c>
      <c r="E525" s="19" t="s">
        <v>411</v>
      </c>
      <c r="F525" s="112">
        <f>SUM(F526,F531)</f>
        <v>442267234</v>
      </c>
      <c r="G525" s="136">
        <f>SUM(G526,G531)</f>
        <v>0</v>
      </c>
      <c r="H525" s="136">
        <f t="shared" si="59"/>
        <v>442267234</v>
      </c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</row>
    <row r="526" spans="1:25" s="7" customFormat="1" ht="78.75">
      <c r="A526" s="69" t="s">
        <v>108</v>
      </c>
      <c r="B526" s="20" t="s">
        <v>367</v>
      </c>
      <c r="C526" s="19" t="s">
        <v>452</v>
      </c>
      <c r="D526" s="19" t="s">
        <v>109</v>
      </c>
      <c r="E526" s="19" t="s">
        <v>411</v>
      </c>
      <c r="F526" s="112">
        <f>F527</f>
        <v>438912761</v>
      </c>
      <c r="G526" s="136">
        <f>G527</f>
        <v>0</v>
      </c>
      <c r="H526" s="136">
        <f t="shared" si="59"/>
        <v>438912761</v>
      </c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</row>
    <row r="527" spans="1:25" s="7" customFormat="1" ht="50.25" customHeight="1">
      <c r="A527" s="69" t="s">
        <v>55</v>
      </c>
      <c r="B527" s="20" t="s">
        <v>367</v>
      </c>
      <c r="C527" s="19" t="s">
        <v>452</v>
      </c>
      <c r="D527" s="19" t="s">
        <v>109</v>
      </c>
      <c r="E527" s="19" t="s">
        <v>56</v>
      </c>
      <c r="F527" s="112">
        <f>SUM(F528,F530)</f>
        <v>438912761</v>
      </c>
      <c r="G527" s="136">
        <f>SUM(G528,G530)</f>
        <v>0</v>
      </c>
      <c r="H527" s="136">
        <f t="shared" si="59"/>
        <v>438912761</v>
      </c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</row>
    <row r="528" spans="1:25" s="7" customFormat="1" ht="15.75">
      <c r="A528" s="69" t="s">
        <v>44</v>
      </c>
      <c r="B528" s="20" t="s">
        <v>367</v>
      </c>
      <c r="C528" s="19" t="s">
        <v>452</v>
      </c>
      <c r="D528" s="19" t="s">
        <v>109</v>
      </c>
      <c r="E528" s="19" t="s">
        <v>45</v>
      </c>
      <c r="F528" s="112">
        <f>SUM(F529:F529)</f>
        <v>402237142</v>
      </c>
      <c r="G528" s="136">
        <f>SUM(G529:G529)</f>
        <v>15875611</v>
      </c>
      <c r="H528" s="136">
        <f t="shared" si="59"/>
        <v>418112753</v>
      </c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</row>
    <row r="529" spans="1:25" s="7" customFormat="1" ht="47.25">
      <c r="A529" s="69" t="s">
        <v>501</v>
      </c>
      <c r="B529" s="20" t="s">
        <v>367</v>
      </c>
      <c r="C529" s="19" t="s">
        <v>452</v>
      </c>
      <c r="D529" s="19" t="s">
        <v>109</v>
      </c>
      <c r="E529" s="19" t="s">
        <v>46</v>
      </c>
      <c r="F529" s="121">
        <v>402237142</v>
      </c>
      <c r="G529" s="136">
        <v>15875611</v>
      </c>
      <c r="H529" s="136">
        <f t="shared" si="59"/>
        <v>418112753</v>
      </c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</row>
    <row r="530" spans="1:25" s="7" customFormat="1" ht="31.5">
      <c r="A530" s="69" t="s">
        <v>524</v>
      </c>
      <c r="B530" s="19" t="s">
        <v>367</v>
      </c>
      <c r="C530" s="19" t="s">
        <v>452</v>
      </c>
      <c r="D530" s="19" t="s">
        <v>109</v>
      </c>
      <c r="E530" s="19" t="s">
        <v>526</v>
      </c>
      <c r="F530" s="112">
        <v>36675619</v>
      </c>
      <c r="G530" s="136">
        <v>-15875611</v>
      </c>
      <c r="H530" s="136">
        <f t="shared" si="59"/>
        <v>20800008</v>
      </c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 spans="1:25" s="7" customFormat="1" ht="110.25">
      <c r="A531" s="77" t="s">
        <v>520</v>
      </c>
      <c r="B531" s="20" t="s">
        <v>367</v>
      </c>
      <c r="C531" s="19" t="s">
        <v>452</v>
      </c>
      <c r="D531" s="19" t="s">
        <v>12</v>
      </c>
      <c r="E531" s="19" t="s">
        <v>411</v>
      </c>
      <c r="F531" s="112">
        <f aca="true" t="shared" si="62" ref="F531:G533">F532</f>
        <v>3354473</v>
      </c>
      <c r="G531" s="136">
        <f t="shared" si="62"/>
        <v>0</v>
      </c>
      <c r="H531" s="136">
        <f t="shared" si="59"/>
        <v>3354473</v>
      </c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</row>
    <row r="532" spans="1:25" s="7" customFormat="1" ht="46.5" customHeight="1">
      <c r="A532" s="69" t="s">
        <v>55</v>
      </c>
      <c r="B532" s="20" t="s">
        <v>367</v>
      </c>
      <c r="C532" s="19" t="s">
        <v>452</v>
      </c>
      <c r="D532" s="19" t="s">
        <v>12</v>
      </c>
      <c r="E532" s="19" t="s">
        <v>56</v>
      </c>
      <c r="F532" s="112">
        <f t="shared" si="62"/>
        <v>3354473</v>
      </c>
      <c r="G532" s="136">
        <f t="shared" si="62"/>
        <v>0</v>
      </c>
      <c r="H532" s="136">
        <f t="shared" si="59"/>
        <v>3354473</v>
      </c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</row>
    <row r="533" spans="1:25" s="7" customFormat="1" ht="15.75">
      <c r="A533" s="69" t="s">
        <v>44</v>
      </c>
      <c r="B533" s="20" t="s">
        <v>367</v>
      </c>
      <c r="C533" s="19" t="s">
        <v>452</v>
      </c>
      <c r="D533" s="19" t="s">
        <v>12</v>
      </c>
      <c r="E533" s="19" t="s">
        <v>45</v>
      </c>
      <c r="F533" s="112">
        <f t="shared" si="62"/>
        <v>3354473</v>
      </c>
      <c r="G533" s="136">
        <f t="shared" si="62"/>
        <v>0</v>
      </c>
      <c r="H533" s="136">
        <f t="shared" si="59"/>
        <v>3354473</v>
      </c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s="7" customFormat="1" ht="47.25">
      <c r="A534" s="69" t="s">
        <v>501</v>
      </c>
      <c r="B534" s="20" t="s">
        <v>367</v>
      </c>
      <c r="C534" s="19" t="s">
        <v>452</v>
      </c>
      <c r="D534" s="19" t="s">
        <v>12</v>
      </c>
      <c r="E534" s="19" t="s">
        <v>46</v>
      </c>
      <c r="F534" s="121">
        <v>3354473</v>
      </c>
      <c r="G534" s="136"/>
      <c r="H534" s="136">
        <f t="shared" si="59"/>
        <v>3354473</v>
      </c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</row>
    <row r="535" spans="1:25" s="7" customFormat="1" ht="15.75">
      <c r="A535" s="69" t="s">
        <v>318</v>
      </c>
      <c r="B535" s="20" t="s">
        <v>367</v>
      </c>
      <c r="C535" s="19" t="s">
        <v>452</v>
      </c>
      <c r="D535" s="19" t="s">
        <v>319</v>
      </c>
      <c r="E535" s="19" t="s">
        <v>411</v>
      </c>
      <c r="F535" s="112">
        <f>SUM(F536,F540,F546)</f>
        <v>232145000</v>
      </c>
      <c r="G535" s="136">
        <f>SUM(G536,G540,G546)</f>
        <v>4500000</v>
      </c>
      <c r="H535" s="136">
        <f t="shared" si="59"/>
        <v>236645000</v>
      </c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</row>
    <row r="536" spans="1:25" s="7" customFormat="1" ht="48.75" customHeight="1">
      <c r="A536" s="69" t="s">
        <v>182</v>
      </c>
      <c r="B536" s="20" t="s">
        <v>367</v>
      </c>
      <c r="C536" s="19" t="s">
        <v>452</v>
      </c>
      <c r="D536" s="19" t="s">
        <v>349</v>
      </c>
      <c r="E536" s="19" t="s">
        <v>411</v>
      </c>
      <c r="F536" s="112">
        <f>SUM(F537)</f>
        <v>1000000</v>
      </c>
      <c r="G536" s="136">
        <f>SUM(G537)</f>
        <v>0</v>
      </c>
      <c r="H536" s="136">
        <f t="shared" si="59"/>
        <v>1000000</v>
      </c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</row>
    <row r="537" spans="1:25" s="7" customFormat="1" ht="45" customHeight="1">
      <c r="A537" s="102" t="s">
        <v>55</v>
      </c>
      <c r="B537" s="20" t="s">
        <v>367</v>
      </c>
      <c r="C537" s="19" t="s">
        <v>452</v>
      </c>
      <c r="D537" s="19" t="s">
        <v>349</v>
      </c>
      <c r="E537" s="19" t="s">
        <v>56</v>
      </c>
      <c r="F537" s="112">
        <f>SUM(F538)</f>
        <v>1000000</v>
      </c>
      <c r="G537" s="136">
        <f>SUM(G538)</f>
        <v>0</v>
      </c>
      <c r="H537" s="136">
        <f t="shared" si="59"/>
        <v>1000000</v>
      </c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</row>
    <row r="538" spans="1:25" s="7" customFormat="1" ht="15.75">
      <c r="A538" s="69" t="s">
        <v>44</v>
      </c>
      <c r="B538" s="20" t="s">
        <v>367</v>
      </c>
      <c r="C538" s="19" t="s">
        <v>452</v>
      </c>
      <c r="D538" s="19" t="s">
        <v>349</v>
      </c>
      <c r="E538" s="19" t="s">
        <v>45</v>
      </c>
      <c r="F538" s="112">
        <f>F539</f>
        <v>1000000</v>
      </c>
      <c r="G538" s="136">
        <f>G539</f>
        <v>0</v>
      </c>
      <c r="H538" s="136">
        <f t="shared" si="59"/>
        <v>1000000</v>
      </c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</row>
    <row r="539" spans="1:25" s="7" customFormat="1" ht="48" customHeight="1">
      <c r="A539" s="69" t="s">
        <v>501</v>
      </c>
      <c r="B539" s="20" t="s">
        <v>367</v>
      </c>
      <c r="C539" s="19" t="s">
        <v>452</v>
      </c>
      <c r="D539" s="19" t="s">
        <v>349</v>
      </c>
      <c r="E539" s="19" t="s">
        <v>46</v>
      </c>
      <c r="F539" s="112">
        <v>1000000</v>
      </c>
      <c r="G539" s="136"/>
      <c r="H539" s="136">
        <f t="shared" si="59"/>
        <v>1000000</v>
      </c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</row>
    <row r="540" spans="1:25" s="7" customFormat="1" ht="31.5" customHeight="1">
      <c r="A540" s="69" t="s">
        <v>184</v>
      </c>
      <c r="B540" s="20" t="s">
        <v>367</v>
      </c>
      <c r="C540" s="19" t="s">
        <v>452</v>
      </c>
      <c r="D540" s="19" t="s">
        <v>148</v>
      </c>
      <c r="E540" s="19" t="s">
        <v>411</v>
      </c>
      <c r="F540" s="112">
        <f>F541</f>
        <v>199595000</v>
      </c>
      <c r="G540" s="136">
        <f>G541</f>
        <v>4500000</v>
      </c>
      <c r="H540" s="136">
        <f t="shared" si="59"/>
        <v>204095000</v>
      </c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</row>
    <row r="541" spans="1:25" s="7" customFormat="1" ht="45.75" customHeight="1">
      <c r="A541" s="69" t="s">
        <v>55</v>
      </c>
      <c r="B541" s="20" t="s">
        <v>367</v>
      </c>
      <c r="C541" s="19" t="s">
        <v>452</v>
      </c>
      <c r="D541" s="19" t="s">
        <v>148</v>
      </c>
      <c r="E541" s="19" t="s">
        <v>56</v>
      </c>
      <c r="F541" s="124">
        <f>F542+F545</f>
        <v>199595000</v>
      </c>
      <c r="G541" s="136">
        <f>G542+G545</f>
        <v>4500000</v>
      </c>
      <c r="H541" s="136">
        <f t="shared" si="59"/>
        <v>204095000</v>
      </c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</row>
    <row r="542" spans="1:25" s="7" customFormat="1" ht="17.25" customHeight="1">
      <c r="A542" s="69" t="s">
        <v>44</v>
      </c>
      <c r="B542" s="20" t="s">
        <v>367</v>
      </c>
      <c r="C542" s="19" t="s">
        <v>452</v>
      </c>
      <c r="D542" s="19" t="s">
        <v>148</v>
      </c>
      <c r="E542" s="19" t="s">
        <v>45</v>
      </c>
      <c r="F542" s="112">
        <f>SUM(F543:F544)</f>
        <v>199595000</v>
      </c>
      <c r="G542" s="136">
        <f>SUM(G543:G544)</f>
        <v>0</v>
      </c>
      <c r="H542" s="136">
        <f t="shared" si="59"/>
        <v>199595000</v>
      </c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</row>
    <row r="543" spans="1:25" s="7" customFormat="1" ht="48.75" customHeight="1">
      <c r="A543" s="69" t="s">
        <v>501</v>
      </c>
      <c r="B543" s="20" t="s">
        <v>367</v>
      </c>
      <c r="C543" s="19" t="s">
        <v>452</v>
      </c>
      <c r="D543" s="19" t="s">
        <v>148</v>
      </c>
      <c r="E543" s="19" t="s">
        <v>46</v>
      </c>
      <c r="F543" s="112">
        <v>179595000</v>
      </c>
      <c r="G543" s="136"/>
      <c r="H543" s="136">
        <f t="shared" si="59"/>
        <v>179595000</v>
      </c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</row>
    <row r="544" spans="1:25" s="7" customFormat="1" ht="16.5" customHeight="1">
      <c r="A544" s="69" t="s">
        <v>47</v>
      </c>
      <c r="B544" s="20" t="s">
        <v>367</v>
      </c>
      <c r="C544" s="19" t="s">
        <v>452</v>
      </c>
      <c r="D544" s="19" t="s">
        <v>148</v>
      </c>
      <c r="E544" s="19" t="s">
        <v>48</v>
      </c>
      <c r="F544" s="112">
        <f>10000000+10000000</f>
        <v>20000000</v>
      </c>
      <c r="G544" s="136"/>
      <c r="H544" s="136">
        <f t="shared" si="59"/>
        <v>20000000</v>
      </c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</row>
    <row r="545" spans="1:25" s="7" customFormat="1" ht="34.5" customHeight="1">
      <c r="A545" s="69" t="s">
        <v>524</v>
      </c>
      <c r="B545" s="20" t="s">
        <v>367</v>
      </c>
      <c r="C545" s="19" t="s">
        <v>452</v>
      </c>
      <c r="D545" s="19" t="s">
        <v>148</v>
      </c>
      <c r="E545" s="19" t="s">
        <v>526</v>
      </c>
      <c r="F545" s="112"/>
      <c r="G545" s="136">
        <v>4500000</v>
      </c>
      <c r="H545" s="136">
        <f t="shared" si="59"/>
        <v>4500000</v>
      </c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</row>
    <row r="546" spans="1:25" s="7" customFormat="1" ht="63.75" customHeight="1">
      <c r="A546" s="69" t="s">
        <v>202</v>
      </c>
      <c r="B546" s="20" t="s">
        <v>367</v>
      </c>
      <c r="C546" s="19" t="s">
        <v>452</v>
      </c>
      <c r="D546" s="19" t="s">
        <v>149</v>
      </c>
      <c r="E546" s="19" t="s">
        <v>411</v>
      </c>
      <c r="F546" s="112">
        <f>F547</f>
        <v>31550000</v>
      </c>
      <c r="G546" s="136">
        <f>G547</f>
        <v>0</v>
      </c>
      <c r="H546" s="136">
        <f t="shared" si="59"/>
        <v>31550000</v>
      </c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 spans="1:25" s="7" customFormat="1" ht="48.75" customHeight="1">
      <c r="A547" s="69" t="s">
        <v>55</v>
      </c>
      <c r="B547" s="20" t="s">
        <v>367</v>
      </c>
      <c r="C547" s="19" t="s">
        <v>452</v>
      </c>
      <c r="D547" s="19" t="s">
        <v>149</v>
      </c>
      <c r="E547" s="19" t="s">
        <v>56</v>
      </c>
      <c r="F547" s="112">
        <f>SUM(F548,F550)</f>
        <v>31550000</v>
      </c>
      <c r="G547" s="136">
        <f>SUM(G548,G550)</f>
        <v>0</v>
      </c>
      <c r="H547" s="136">
        <f t="shared" si="59"/>
        <v>31550000</v>
      </c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</row>
    <row r="548" spans="1:25" s="7" customFormat="1" ht="15.75">
      <c r="A548" s="69" t="s">
        <v>44</v>
      </c>
      <c r="B548" s="20" t="s">
        <v>367</v>
      </c>
      <c r="C548" s="19" t="s">
        <v>452</v>
      </c>
      <c r="D548" s="19" t="s">
        <v>149</v>
      </c>
      <c r="E548" s="19" t="s">
        <v>45</v>
      </c>
      <c r="F548" s="112">
        <f>F549</f>
        <v>30000000</v>
      </c>
      <c r="G548" s="136">
        <f>G549</f>
        <v>0</v>
      </c>
      <c r="H548" s="136">
        <f t="shared" si="59"/>
        <v>30000000</v>
      </c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</row>
    <row r="549" spans="1:25" s="7" customFormat="1" ht="15.75">
      <c r="A549" s="69" t="s">
        <v>47</v>
      </c>
      <c r="B549" s="20" t="s">
        <v>367</v>
      </c>
      <c r="C549" s="19" t="s">
        <v>452</v>
      </c>
      <c r="D549" s="19" t="s">
        <v>149</v>
      </c>
      <c r="E549" s="19" t="s">
        <v>48</v>
      </c>
      <c r="F549" s="112">
        <v>30000000</v>
      </c>
      <c r="G549" s="136"/>
      <c r="H549" s="136">
        <f t="shared" si="59"/>
        <v>30000000</v>
      </c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</row>
    <row r="550" spans="1:25" s="7" customFormat="1" ht="30.75" customHeight="1">
      <c r="A550" s="69" t="s">
        <v>524</v>
      </c>
      <c r="B550" s="19" t="s">
        <v>367</v>
      </c>
      <c r="C550" s="19" t="s">
        <v>452</v>
      </c>
      <c r="D550" s="19" t="s">
        <v>149</v>
      </c>
      <c r="E550" s="19" t="s">
        <v>526</v>
      </c>
      <c r="F550" s="112">
        <v>1550000</v>
      </c>
      <c r="G550" s="136"/>
      <c r="H550" s="136">
        <f t="shared" si="59"/>
        <v>1550000</v>
      </c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</row>
    <row r="551" spans="1:25" s="1" customFormat="1" ht="14.25" customHeight="1">
      <c r="A551" s="68" t="s">
        <v>0</v>
      </c>
      <c r="B551" s="22" t="s">
        <v>367</v>
      </c>
      <c r="C551" s="17" t="s">
        <v>454</v>
      </c>
      <c r="D551" s="17" t="s">
        <v>412</v>
      </c>
      <c r="E551" s="17" t="s">
        <v>411</v>
      </c>
      <c r="F551" s="111">
        <f>F552+F555</f>
        <v>8576460</v>
      </c>
      <c r="G551" s="135">
        <f>G552+G555</f>
        <v>0</v>
      </c>
      <c r="H551" s="135">
        <f t="shared" si="59"/>
        <v>8576460</v>
      </c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 s="7" customFormat="1" ht="15.75" customHeight="1">
      <c r="A552" s="91" t="s">
        <v>136</v>
      </c>
      <c r="B552" s="20" t="s">
        <v>367</v>
      </c>
      <c r="C552" s="88" t="s">
        <v>454</v>
      </c>
      <c r="D552" s="88" t="s">
        <v>137</v>
      </c>
      <c r="E552" s="19" t="s">
        <v>411</v>
      </c>
      <c r="F552" s="112">
        <f>F553</f>
        <v>576460</v>
      </c>
      <c r="G552" s="136">
        <f>G553</f>
        <v>0</v>
      </c>
      <c r="H552" s="136">
        <f t="shared" si="59"/>
        <v>576460</v>
      </c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</row>
    <row r="553" spans="1:25" s="7" customFormat="1" ht="18.75" customHeight="1">
      <c r="A553" s="91" t="s">
        <v>138</v>
      </c>
      <c r="B553" s="20" t="s">
        <v>367</v>
      </c>
      <c r="C553" s="88" t="s">
        <v>454</v>
      </c>
      <c r="D553" s="88" t="s">
        <v>139</v>
      </c>
      <c r="E553" s="19" t="s">
        <v>411</v>
      </c>
      <c r="F553" s="112">
        <f>F554</f>
        <v>576460</v>
      </c>
      <c r="G553" s="136">
        <f>G554</f>
        <v>0</v>
      </c>
      <c r="H553" s="136">
        <f t="shared" si="59"/>
        <v>576460</v>
      </c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</row>
    <row r="554" spans="1:25" s="7" customFormat="1" ht="15.75">
      <c r="A554" s="69" t="s">
        <v>317</v>
      </c>
      <c r="B554" s="20" t="s">
        <v>367</v>
      </c>
      <c r="C554" s="19" t="s">
        <v>454</v>
      </c>
      <c r="D554" s="88" t="s">
        <v>139</v>
      </c>
      <c r="E554" s="19" t="s">
        <v>295</v>
      </c>
      <c r="F554" s="119">
        <v>576460</v>
      </c>
      <c r="G554" s="136"/>
      <c r="H554" s="136">
        <f t="shared" si="59"/>
        <v>576460</v>
      </c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</row>
    <row r="555" spans="1:25" s="7" customFormat="1" ht="15.75">
      <c r="A555" s="69" t="s">
        <v>318</v>
      </c>
      <c r="B555" s="20" t="s">
        <v>367</v>
      </c>
      <c r="C555" s="19" t="s">
        <v>454</v>
      </c>
      <c r="D555" s="19" t="s">
        <v>319</v>
      </c>
      <c r="E555" s="19" t="s">
        <v>411</v>
      </c>
      <c r="F555" s="112">
        <f>F556</f>
        <v>8000000</v>
      </c>
      <c r="G555" s="136">
        <f>G556</f>
        <v>0</v>
      </c>
      <c r="H555" s="136">
        <f t="shared" si="59"/>
        <v>8000000</v>
      </c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</row>
    <row r="556" spans="1:25" s="7" customFormat="1" ht="36.75" customHeight="1">
      <c r="A556" s="69" t="s">
        <v>183</v>
      </c>
      <c r="B556" s="20" t="s">
        <v>367</v>
      </c>
      <c r="C556" s="19" t="s">
        <v>454</v>
      </c>
      <c r="D556" s="19" t="s">
        <v>536</v>
      </c>
      <c r="E556" s="19" t="s">
        <v>411</v>
      </c>
      <c r="F556" s="112">
        <f>F557</f>
        <v>8000000</v>
      </c>
      <c r="G556" s="136">
        <f>G557</f>
        <v>0</v>
      </c>
      <c r="H556" s="136">
        <f t="shared" si="59"/>
        <v>8000000</v>
      </c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</row>
    <row r="557" spans="1:25" s="7" customFormat="1" ht="15.75">
      <c r="A557" s="69" t="s">
        <v>317</v>
      </c>
      <c r="B557" s="20" t="s">
        <v>367</v>
      </c>
      <c r="C557" s="19" t="s">
        <v>454</v>
      </c>
      <c r="D557" s="19" t="s">
        <v>536</v>
      </c>
      <c r="E557" s="19" t="s">
        <v>295</v>
      </c>
      <c r="F557" s="112">
        <v>8000000</v>
      </c>
      <c r="G557" s="136"/>
      <c r="H557" s="136">
        <f t="shared" si="59"/>
        <v>8000000</v>
      </c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</row>
    <row r="558" spans="1:25" s="1" customFormat="1" ht="16.5" customHeight="1">
      <c r="A558" s="68" t="s">
        <v>1</v>
      </c>
      <c r="B558" s="22" t="s">
        <v>367</v>
      </c>
      <c r="C558" s="17" t="s">
        <v>488</v>
      </c>
      <c r="D558" s="17" t="s">
        <v>412</v>
      </c>
      <c r="E558" s="17" t="s">
        <v>411</v>
      </c>
      <c r="F558" s="111">
        <f>SUM(F559,F562,F565,F567,F574)</f>
        <v>53222000</v>
      </c>
      <c r="G558" s="135">
        <f>SUM(G559,G562,G565,G567,G574)</f>
        <v>1700000</v>
      </c>
      <c r="H558" s="135">
        <f t="shared" si="59"/>
        <v>54922000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 s="7" customFormat="1" ht="14.25" customHeight="1">
      <c r="A559" s="69" t="s">
        <v>345</v>
      </c>
      <c r="B559" s="20" t="s">
        <v>367</v>
      </c>
      <c r="C559" s="19" t="s">
        <v>488</v>
      </c>
      <c r="D559" s="19" t="s">
        <v>342</v>
      </c>
      <c r="E559" s="19" t="s">
        <v>411</v>
      </c>
      <c r="F559" s="112">
        <f>F560</f>
        <v>6500000</v>
      </c>
      <c r="G559" s="136">
        <f>G560</f>
        <v>200000</v>
      </c>
      <c r="H559" s="136">
        <f t="shared" si="59"/>
        <v>6700000</v>
      </c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</row>
    <row r="560" spans="1:25" s="7" customFormat="1" ht="15.75">
      <c r="A560" s="69" t="s">
        <v>343</v>
      </c>
      <c r="B560" s="20" t="s">
        <v>367</v>
      </c>
      <c r="C560" s="19" t="s">
        <v>488</v>
      </c>
      <c r="D560" s="19" t="s">
        <v>344</v>
      </c>
      <c r="E560" s="19" t="s">
        <v>411</v>
      </c>
      <c r="F560" s="112">
        <f>F561</f>
        <v>6500000</v>
      </c>
      <c r="G560" s="136">
        <f>G561</f>
        <v>200000</v>
      </c>
      <c r="H560" s="136">
        <f t="shared" si="59"/>
        <v>6700000</v>
      </c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</row>
    <row r="561" spans="1:25" s="7" customFormat="1" ht="15.75">
      <c r="A561" s="69" t="s">
        <v>317</v>
      </c>
      <c r="B561" s="20" t="s">
        <v>367</v>
      </c>
      <c r="C561" s="19" t="s">
        <v>488</v>
      </c>
      <c r="D561" s="19" t="s">
        <v>344</v>
      </c>
      <c r="E561" s="19" t="s">
        <v>295</v>
      </c>
      <c r="F561" s="112">
        <v>6500000</v>
      </c>
      <c r="G561" s="136">
        <v>200000</v>
      </c>
      <c r="H561" s="136">
        <f t="shared" si="59"/>
        <v>6700000</v>
      </c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</row>
    <row r="562" spans="1:25" s="7" customFormat="1" ht="31.5">
      <c r="A562" s="69" t="s">
        <v>2</v>
      </c>
      <c r="B562" s="20" t="s">
        <v>367</v>
      </c>
      <c r="C562" s="19" t="s">
        <v>488</v>
      </c>
      <c r="D562" s="19" t="s">
        <v>489</v>
      </c>
      <c r="E562" s="19" t="s">
        <v>411</v>
      </c>
      <c r="F562" s="112">
        <f>F563</f>
        <v>612000</v>
      </c>
      <c r="G562" s="136">
        <f>G563</f>
        <v>0</v>
      </c>
      <c r="H562" s="136">
        <f t="shared" si="59"/>
        <v>612000</v>
      </c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 spans="1:25" s="7" customFormat="1" ht="15.75">
      <c r="A563" s="69" t="s">
        <v>49</v>
      </c>
      <c r="B563" s="19" t="s">
        <v>367</v>
      </c>
      <c r="C563" s="19" t="s">
        <v>488</v>
      </c>
      <c r="D563" s="19" t="s">
        <v>489</v>
      </c>
      <c r="E563" s="19" t="s">
        <v>50</v>
      </c>
      <c r="F563" s="112">
        <f>SUM(F564:F564)</f>
        <v>612000</v>
      </c>
      <c r="G563" s="136">
        <f>SUM(G564:G564)</f>
        <v>0</v>
      </c>
      <c r="H563" s="136">
        <f t="shared" si="59"/>
        <v>612000</v>
      </c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</row>
    <row r="564" spans="1:25" s="7" customFormat="1" ht="47.25">
      <c r="A564" s="69" t="s">
        <v>502</v>
      </c>
      <c r="B564" s="19" t="s">
        <v>367</v>
      </c>
      <c r="C564" s="19" t="s">
        <v>488</v>
      </c>
      <c r="D564" s="19" t="s">
        <v>489</v>
      </c>
      <c r="E564" s="19" t="s">
        <v>52</v>
      </c>
      <c r="F564" s="112">
        <v>612000</v>
      </c>
      <c r="G564" s="136"/>
      <c r="H564" s="136">
        <f t="shared" si="59"/>
        <v>612000</v>
      </c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</row>
    <row r="565" spans="1:25" s="51" customFormat="1" ht="32.25">
      <c r="A565" s="74" t="s">
        <v>294</v>
      </c>
      <c r="B565" s="19" t="s">
        <v>367</v>
      </c>
      <c r="C565" s="19" t="s">
        <v>488</v>
      </c>
      <c r="D565" s="26" t="s">
        <v>461</v>
      </c>
      <c r="E565" s="26" t="s">
        <v>411</v>
      </c>
      <c r="F565" s="112">
        <f>SUM(F566:F566)</f>
        <v>35000000</v>
      </c>
      <c r="G565" s="136">
        <f>SUM(G566:G566)</f>
        <v>1500000</v>
      </c>
      <c r="H565" s="136">
        <f t="shared" si="59"/>
        <v>36500000</v>
      </c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s="7" customFormat="1" ht="15.75">
      <c r="A566" s="74" t="s">
        <v>293</v>
      </c>
      <c r="B566" s="19" t="s">
        <v>367</v>
      </c>
      <c r="C566" s="19" t="s">
        <v>488</v>
      </c>
      <c r="D566" s="26" t="s">
        <v>461</v>
      </c>
      <c r="E566" s="19" t="s">
        <v>424</v>
      </c>
      <c r="F566" s="112">
        <v>35000000</v>
      </c>
      <c r="G566" s="136">
        <v>1500000</v>
      </c>
      <c r="H566" s="136">
        <f t="shared" si="59"/>
        <v>36500000</v>
      </c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</row>
    <row r="567" spans="1:25" s="7" customFormat="1" ht="15.75">
      <c r="A567" s="69" t="s">
        <v>318</v>
      </c>
      <c r="B567" s="19" t="s">
        <v>367</v>
      </c>
      <c r="C567" s="19" t="s">
        <v>488</v>
      </c>
      <c r="D567" s="26">
        <v>7950000</v>
      </c>
      <c r="E567" s="19" t="s">
        <v>411</v>
      </c>
      <c r="F567" s="112">
        <f>SUM(F568,F572)</f>
        <v>3050000</v>
      </c>
      <c r="G567" s="136">
        <f>SUM(G568,G572)</f>
        <v>0</v>
      </c>
      <c r="H567" s="136">
        <f t="shared" si="59"/>
        <v>3050000</v>
      </c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</row>
    <row r="568" spans="1:25" s="7" customFormat="1" ht="44.25" customHeight="1">
      <c r="A568" s="69" t="s">
        <v>182</v>
      </c>
      <c r="B568" s="20" t="s">
        <v>367</v>
      </c>
      <c r="C568" s="19" t="s">
        <v>488</v>
      </c>
      <c r="D568" s="19" t="s">
        <v>349</v>
      </c>
      <c r="E568" s="19" t="s">
        <v>411</v>
      </c>
      <c r="F568" s="112">
        <f aca="true" t="shared" si="63" ref="F568:G570">F569</f>
        <v>500000</v>
      </c>
      <c r="G568" s="136">
        <f t="shared" si="63"/>
        <v>0</v>
      </c>
      <c r="H568" s="136">
        <f t="shared" si="59"/>
        <v>500000</v>
      </c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</row>
    <row r="569" spans="1:25" s="7" customFormat="1" ht="51" customHeight="1">
      <c r="A569" s="69" t="s">
        <v>55</v>
      </c>
      <c r="B569" s="20" t="s">
        <v>367</v>
      </c>
      <c r="C569" s="19" t="s">
        <v>488</v>
      </c>
      <c r="D569" s="19" t="s">
        <v>349</v>
      </c>
      <c r="E569" s="19" t="s">
        <v>56</v>
      </c>
      <c r="F569" s="112">
        <f t="shared" si="63"/>
        <v>500000</v>
      </c>
      <c r="G569" s="136">
        <f t="shared" si="63"/>
        <v>0</v>
      </c>
      <c r="H569" s="136">
        <f t="shared" si="59"/>
        <v>500000</v>
      </c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s="7" customFormat="1" ht="15.75">
      <c r="A570" s="69" t="s">
        <v>44</v>
      </c>
      <c r="B570" s="20" t="s">
        <v>367</v>
      </c>
      <c r="C570" s="19" t="s">
        <v>488</v>
      </c>
      <c r="D570" s="19" t="s">
        <v>349</v>
      </c>
      <c r="E570" s="19" t="s">
        <v>45</v>
      </c>
      <c r="F570" s="112">
        <f t="shared" si="63"/>
        <v>500000</v>
      </c>
      <c r="G570" s="136">
        <f t="shared" si="63"/>
        <v>0</v>
      </c>
      <c r="H570" s="136">
        <f t="shared" si="59"/>
        <v>500000</v>
      </c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</row>
    <row r="571" spans="1:25" s="62" customFormat="1" ht="47.25">
      <c r="A571" s="69" t="s">
        <v>501</v>
      </c>
      <c r="B571" s="20" t="s">
        <v>367</v>
      </c>
      <c r="C571" s="19" t="s">
        <v>488</v>
      </c>
      <c r="D571" s="19" t="s">
        <v>349</v>
      </c>
      <c r="E571" s="19" t="s">
        <v>46</v>
      </c>
      <c r="F571" s="112">
        <v>500000</v>
      </c>
      <c r="G571" s="137"/>
      <c r="H571" s="136">
        <f t="shared" si="59"/>
        <v>500000</v>
      </c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</row>
    <row r="572" spans="1:25" s="7" customFormat="1" ht="34.5" customHeight="1">
      <c r="A572" s="69" t="s">
        <v>183</v>
      </c>
      <c r="B572" s="20" t="s">
        <v>367</v>
      </c>
      <c r="C572" s="19" t="s">
        <v>488</v>
      </c>
      <c r="D572" s="19" t="s">
        <v>536</v>
      </c>
      <c r="E572" s="19" t="s">
        <v>411</v>
      </c>
      <c r="F572" s="112">
        <f>F573</f>
        <v>2550000</v>
      </c>
      <c r="G572" s="136">
        <f>G573</f>
        <v>0</v>
      </c>
      <c r="H572" s="136">
        <f t="shared" si="59"/>
        <v>2550000</v>
      </c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</row>
    <row r="573" spans="1:25" s="7" customFormat="1" ht="15.75">
      <c r="A573" s="69" t="s">
        <v>317</v>
      </c>
      <c r="B573" s="20" t="s">
        <v>367</v>
      </c>
      <c r="C573" s="19" t="s">
        <v>488</v>
      </c>
      <c r="D573" s="19" t="s">
        <v>536</v>
      </c>
      <c r="E573" s="19" t="s">
        <v>295</v>
      </c>
      <c r="F573" s="112">
        <v>2550000</v>
      </c>
      <c r="G573" s="136"/>
      <c r="H573" s="136">
        <f t="shared" si="59"/>
        <v>2550000</v>
      </c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</row>
    <row r="574" spans="1:25" s="7" customFormat="1" ht="31.5">
      <c r="A574" s="69" t="s">
        <v>274</v>
      </c>
      <c r="B574" s="20" t="s">
        <v>367</v>
      </c>
      <c r="C574" s="19" t="s">
        <v>488</v>
      </c>
      <c r="D574" s="19" t="s">
        <v>275</v>
      </c>
      <c r="E574" s="19" t="s">
        <v>411</v>
      </c>
      <c r="F574" s="112">
        <f>SUM(F575)</f>
        <v>8060000</v>
      </c>
      <c r="G574" s="136">
        <f>SUM(G575)</f>
        <v>0</v>
      </c>
      <c r="H574" s="136">
        <f t="shared" si="59"/>
        <v>8060000</v>
      </c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</row>
    <row r="575" spans="1:25" s="7" customFormat="1" ht="31.5">
      <c r="A575" s="69" t="s">
        <v>189</v>
      </c>
      <c r="B575" s="20" t="s">
        <v>367</v>
      </c>
      <c r="C575" s="19" t="s">
        <v>488</v>
      </c>
      <c r="D575" s="19" t="s">
        <v>150</v>
      </c>
      <c r="E575" s="19" t="s">
        <v>411</v>
      </c>
      <c r="F575" s="112">
        <f>F576</f>
        <v>8060000</v>
      </c>
      <c r="G575" s="136">
        <f>G576</f>
        <v>0</v>
      </c>
      <c r="H575" s="136">
        <f t="shared" si="59"/>
        <v>8060000</v>
      </c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</row>
    <row r="576" spans="1:25" s="7" customFormat="1" ht="48.75" customHeight="1">
      <c r="A576" s="69" t="s">
        <v>55</v>
      </c>
      <c r="B576" s="20" t="s">
        <v>367</v>
      </c>
      <c r="C576" s="19" t="s">
        <v>488</v>
      </c>
      <c r="D576" s="19" t="s">
        <v>150</v>
      </c>
      <c r="E576" s="19" t="s">
        <v>56</v>
      </c>
      <c r="F576" s="112">
        <f>F577</f>
        <v>8060000</v>
      </c>
      <c r="G576" s="136">
        <f>G577</f>
        <v>0</v>
      </c>
      <c r="H576" s="136">
        <f t="shared" si="59"/>
        <v>8060000</v>
      </c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</row>
    <row r="577" spans="1:25" s="7" customFormat="1" ht="15.75">
      <c r="A577" s="69" t="s">
        <v>44</v>
      </c>
      <c r="B577" s="20" t="s">
        <v>367</v>
      </c>
      <c r="C577" s="19" t="s">
        <v>488</v>
      </c>
      <c r="D577" s="19" t="s">
        <v>150</v>
      </c>
      <c r="E577" s="19" t="s">
        <v>45</v>
      </c>
      <c r="F577" s="112">
        <f>SUM(F578:F579)</f>
        <v>8060000</v>
      </c>
      <c r="G577" s="136">
        <f>SUM(G578:G579)</f>
        <v>0</v>
      </c>
      <c r="H577" s="136">
        <f t="shared" si="59"/>
        <v>8060000</v>
      </c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</row>
    <row r="578" spans="1:25" s="7" customFormat="1" ht="47.25">
      <c r="A578" s="69" t="s">
        <v>501</v>
      </c>
      <c r="B578" s="20" t="s">
        <v>367</v>
      </c>
      <c r="C578" s="19" t="s">
        <v>488</v>
      </c>
      <c r="D578" s="19" t="s">
        <v>150</v>
      </c>
      <c r="E578" s="19" t="s">
        <v>46</v>
      </c>
      <c r="F578" s="112">
        <v>8000000</v>
      </c>
      <c r="G578" s="136"/>
      <c r="H578" s="136">
        <f t="shared" si="59"/>
        <v>8000000</v>
      </c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</row>
    <row r="579" spans="1:25" s="7" customFormat="1" ht="15.75">
      <c r="A579" s="69" t="s">
        <v>47</v>
      </c>
      <c r="B579" s="20" t="s">
        <v>367</v>
      </c>
      <c r="C579" s="19" t="s">
        <v>488</v>
      </c>
      <c r="D579" s="19" t="s">
        <v>150</v>
      </c>
      <c r="E579" s="19" t="s">
        <v>48</v>
      </c>
      <c r="F579" s="112">
        <v>60000</v>
      </c>
      <c r="G579" s="136"/>
      <c r="H579" s="136">
        <f t="shared" si="59"/>
        <v>60000</v>
      </c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</row>
    <row r="580" spans="1:25" s="40" customFormat="1" ht="18" customHeight="1">
      <c r="A580" s="72" t="s">
        <v>445</v>
      </c>
      <c r="B580" s="21" t="s">
        <v>367</v>
      </c>
      <c r="C580" s="16" t="s">
        <v>416</v>
      </c>
      <c r="D580" s="16" t="s">
        <v>412</v>
      </c>
      <c r="E580" s="16" t="s">
        <v>411</v>
      </c>
      <c r="F580" s="110">
        <f>F581</f>
        <v>26053147</v>
      </c>
      <c r="G580" s="134">
        <f>G581</f>
        <v>0</v>
      </c>
      <c r="H580" s="134">
        <f t="shared" si="59"/>
        <v>26053147</v>
      </c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s="42" customFormat="1" ht="15" customHeight="1">
      <c r="A581" s="79" t="s">
        <v>525</v>
      </c>
      <c r="B581" s="22" t="s">
        <v>367</v>
      </c>
      <c r="C581" s="17" t="s">
        <v>285</v>
      </c>
      <c r="D581" s="17" t="s">
        <v>412</v>
      </c>
      <c r="E581" s="17" t="s">
        <v>411</v>
      </c>
      <c r="F581" s="111">
        <f>SUM(F582,F587)</f>
        <v>26053147</v>
      </c>
      <c r="G581" s="135">
        <f>SUM(G582,G587)</f>
        <v>0</v>
      </c>
      <c r="H581" s="135">
        <f t="shared" si="59"/>
        <v>26053147</v>
      </c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 s="51" customFormat="1" ht="18.75">
      <c r="A582" s="73" t="s">
        <v>314</v>
      </c>
      <c r="B582" s="20" t="s">
        <v>367</v>
      </c>
      <c r="C582" s="19" t="s">
        <v>285</v>
      </c>
      <c r="D582" s="19" t="s">
        <v>315</v>
      </c>
      <c r="E582" s="19" t="s">
        <v>411</v>
      </c>
      <c r="F582" s="112">
        <f aca="true" t="shared" si="64" ref="F582:G585">F583</f>
        <v>17941116</v>
      </c>
      <c r="G582" s="136">
        <f t="shared" si="64"/>
        <v>0</v>
      </c>
      <c r="H582" s="136">
        <f t="shared" si="59"/>
        <v>17941116</v>
      </c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s="51" customFormat="1" ht="32.25">
      <c r="A583" s="69" t="s">
        <v>120</v>
      </c>
      <c r="B583" s="20" t="s">
        <v>367</v>
      </c>
      <c r="C583" s="19" t="s">
        <v>285</v>
      </c>
      <c r="D583" s="19" t="s">
        <v>57</v>
      </c>
      <c r="E583" s="19" t="s">
        <v>411</v>
      </c>
      <c r="F583" s="112">
        <f t="shared" si="64"/>
        <v>17941116</v>
      </c>
      <c r="G583" s="136">
        <f t="shared" si="64"/>
        <v>0</v>
      </c>
      <c r="H583" s="136">
        <f t="shared" si="59"/>
        <v>17941116</v>
      </c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s="51" customFormat="1" ht="32.25">
      <c r="A584" s="104" t="s">
        <v>121</v>
      </c>
      <c r="B584" s="20" t="s">
        <v>367</v>
      </c>
      <c r="C584" s="87" t="s">
        <v>285</v>
      </c>
      <c r="D584" s="87" t="s">
        <v>122</v>
      </c>
      <c r="E584" s="19" t="s">
        <v>411</v>
      </c>
      <c r="F584" s="112">
        <f t="shared" si="64"/>
        <v>17941116</v>
      </c>
      <c r="G584" s="136">
        <f t="shared" si="64"/>
        <v>0</v>
      </c>
      <c r="H584" s="136">
        <f t="shared" si="59"/>
        <v>17941116</v>
      </c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s="51" customFormat="1" ht="18.75">
      <c r="A585" s="69" t="s">
        <v>79</v>
      </c>
      <c r="B585" s="20" t="s">
        <v>367</v>
      </c>
      <c r="C585" s="19" t="s">
        <v>285</v>
      </c>
      <c r="D585" s="87" t="s">
        <v>122</v>
      </c>
      <c r="E585" s="19" t="s">
        <v>78</v>
      </c>
      <c r="F585" s="112">
        <f t="shared" si="64"/>
        <v>17941116</v>
      </c>
      <c r="G585" s="136">
        <f t="shared" si="64"/>
        <v>0</v>
      </c>
      <c r="H585" s="136">
        <f t="shared" si="59"/>
        <v>17941116</v>
      </c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s="51" customFormat="1" ht="32.25">
      <c r="A586" s="73" t="s">
        <v>100</v>
      </c>
      <c r="B586" s="20" t="s">
        <v>367</v>
      </c>
      <c r="C586" s="19" t="s">
        <v>285</v>
      </c>
      <c r="D586" s="87" t="s">
        <v>122</v>
      </c>
      <c r="E586" s="19" t="s">
        <v>101</v>
      </c>
      <c r="F586" s="123">
        <v>17941116</v>
      </c>
      <c r="G586" s="136"/>
      <c r="H586" s="136">
        <f t="shared" si="59"/>
        <v>17941116</v>
      </c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s="7" customFormat="1" ht="15.75">
      <c r="A587" s="73" t="s">
        <v>302</v>
      </c>
      <c r="B587" s="20" t="s">
        <v>367</v>
      </c>
      <c r="C587" s="19" t="s">
        <v>285</v>
      </c>
      <c r="D587" s="19" t="s">
        <v>303</v>
      </c>
      <c r="E587" s="19" t="s">
        <v>411</v>
      </c>
      <c r="F587" s="112">
        <f>F588</f>
        <v>8112031</v>
      </c>
      <c r="G587" s="136">
        <f>G588</f>
        <v>0</v>
      </c>
      <c r="H587" s="136">
        <f aca="true" t="shared" si="65" ref="H587:H656">SUM(F587:G587)</f>
        <v>8112031</v>
      </c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</row>
    <row r="588" spans="1:25" s="7" customFormat="1" ht="47.25">
      <c r="A588" s="73" t="s">
        <v>284</v>
      </c>
      <c r="B588" s="20" t="s">
        <v>367</v>
      </c>
      <c r="C588" s="19" t="s">
        <v>285</v>
      </c>
      <c r="D588" s="19" t="s">
        <v>107</v>
      </c>
      <c r="E588" s="19" t="s">
        <v>411</v>
      </c>
      <c r="F588" s="112">
        <f>F589</f>
        <v>8112031</v>
      </c>
      <c r="G588" s="136">
        <f>G589</f>
        <v>0</v>
      </c>
      <c r="H588" s="136">
        <f t="shared" si="65"/>
        <v>8112031</v>
      </c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</row>
    <row r="589" spans="1:25" s="7" customFormat="1" ht="46.5" customHeight="1">
      <c r="A589" s="73" t="s">
        <v>286</v>
      </c>
      <c r="B589" s="20" t="s">
        <v>367</v>
      </c>
      <c r="C589" s="19" t="s">
        <v>285</v>
      </c>
      <c r="D589" s="19" t="s">
        <v>492</v>
      </c>
      <c r="E589" s="19" t="s">
        <v>411</v>
      </c>
      <c r="F589" s="112">
        <f>SUM(F590,F591)</f>
        <v>8112031</v>
      </c>
      <c r="G589" s="112">
        <f>SUM(G590,G591)</f>
        <v>0</v>
      </c>
      <c r="H589" s="136">
        <f t="shared" si="65"/>
        <v>8112031</v>
      </c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</row>
    <row r="590" spans="1:25" s="7" customFormat="1" ht="15.75">
      <c r="A590" s="69" t="s">
        <v>317</v>
      </c>
      <c r="B590" s="20" t="s">
        <v>367</v>
      </c>
      <c r="C590" s="19" t="s">
        <v>285</v>
      </c>
      <c r="D590" s="19" t="s">
        <v>492</v>
      </c>
      <c r="E590" s="19" t="s">
        <v>295</v>
      </c>
      <c r="F590" s="128">
        <v>8112031</v>
      </c>
      <c r="G590" s="136">
        <v>-8112031</v>
      </c>
      <c r="H590" s="136">
        <f t="shared" si="65"/>
        <v>0</v>
      </c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</row>
    <row r="591" spans="1:25" s="7" customFormat="1" ht="15.75">
      <c r="A591" s="69" t="s">
        <v>79</v>
      </c>
      <c r="B591" s="20" t="s">
        <v>367</v>
      </c>
      <c r="C591" s="19" t="s">
        <v>285</v>
      </c>
      <c r="D591" s="19" t="s">
        <v>492</v>
      </c>
      <c r="E591" s="19" t="s">
        <v>78</v>
      </c>
      <c r="F591" s="128">
        <f>F592</f>
        <v>0</v>
      </c>
      <c r="G591" s="136">
        <f>G592</f>
        <v>8112031</v>
      </c>
      <c r="H591" s="136">
        <f t="shared" si="65"/>
        <v>8112031</v>
      </c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</row>
    <row r="592" spans="1:25" s="7" customFormat="1" ht="31.5">
      <c r="A592" s="69" t="s">
        <v>82</v>
      </c>
      <c r="B592" s="20" t="s">
        <v>367</v>
      </c>
      <c r="C592" s="19" t="s">
        <v>285</v>
      </c>
      <c r="D592" s="19" t="s">
        <v>492</v>
      </c>
      <c r="E592" s="19" t="s">
        <v>88</v>
      </c>
      <c r="F592" s="128"/>
      <c r="G592" s="136">
        <v>8112031</v>
      </c>
      <c r="H592" s="136">
        <f t="shared" si="65"/>
        <v>8112031</v>
      </c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</row>
    <row r="593" spans="1:25" s="2" customFormat="1" ht="16.5">
      <c r="A593" s="76" t="s">
        <v>440</v>
      </c>
      <c r="B593" s="59">
        <v>850</v>
      </c>
      <c r="C593" s="54"/>
      <c r="D593" s="54"/>
      <c r="E593" s="54"/>
      <c r="F593" s="109">
        <f>SUM(F594,F599)</f>
        <v>5000000</v>
      </c>
      <c r="G593" s="134">
        <f>SUM(G594,G599)</f>
        <v>0</v>
      </c>
      <c r="H593" s="134">
        <f t="shared" si="65"/>
        <v>5000000</v>
      </c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1:25" s="40" customFormat="1" ht="18" customHeight="1">
      <c r="A594" s="72" t="s">
        <v>427</v>
      </c>
      <c r="B594" s="24">
        <v>850</v>
      </c>
      <c r="C594" s="16" t="s">
        <v>418</v>
      </c>
      <c r="D594" s="16" t="s">
        <v>412</v>
      </c>
      <c r="E594" s="16" t="s">
        <v>411</v>
      </c>
      <c r="F594" s="110">
        <f aca="true" t="shared" si="66" ref="F594:G596">F595</f>
        <v>3000000</v>
      </c>
      <c r="G594" s="143">
        <f t="shared" si="66"/>
        <v>0</v>
      </c>
      <c r="H594" s="134">
        <f t="shared" si="65"/>
        <v>3000000</v>
      </c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s="1" customFormat="1" ht="15.75" customHeight="1">
      <c r="A595" s="68" t="s">
        <v>428</v>
      </c>
      <c r="B595" s="25">
        <v>850</v>
      </c>
      <c r="C595" s="17" t="s">
        <v>486</v>
      </c>
      <c r="D595" s="17" t="s">
        <v>412</v>
      </c>
      <c r="E595" s="17" t="s">
        <v>411</v>
      </c>
      <c r="F595" s="111">
        <f t="shared" si="66"/>
        <v>3000000</v>
      </c>
      <c r="G595" s="135">
        <f t="shared" si="66"/>
        <v>0</v>
      </c>
      <c r="H595" s="135">
        <f t="shared" si="65"/>
        <v>3000000</v>
      </c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 s="62" customFormat="1" ht="16.5">
      <c r="A596" s="69" t="s">
        <v>318</v>
      </c>
      <c r="B596" s="20" t="s">
        <v>368</v>
      </c>
      <c r="C596" s="19" t="s">
        <v>486</v>
      </c>
      <c r="D596" s="19" t="s">
        <v>319</v>
      </c>
      <c r="E596" s="19" t="s">
        <v>411</v>
      </c>
      <c r="F596" s="112">
        <f t="shared" si="66"/>
        <v>3000000</v>
      </c>
      <c r="G596" s="137">
        <f t="shared" si="66"/>
        <v>0</v>
      </c>
      <c r="H596" s="136">
        <f t="shared" si="65"/>
        <v>3000000</v>
      </c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</row>
    <row r="597" spans="1:25" s="7" customFormat="1" ht="31.5">
      <c r="A597" s="69" t="s">
        <v>185</v>
      </c>
      <c r="B597" s="20" t="s">
        <v>368</v>
      </c>
      <c r="C597" s="19" t="s">
        <v>486</v>
      </c>
      <c r="D597" s="19" t="s">
        <v>390</v>
      </c>
      <c r="E597" s="19" t="s">
        <v>411</v>
      </c>
      <c r="F597" s="112">
        <f>SUM(F598)</f>
        <v>3000000</v>
      </c>
      <c r="G597" s="136">
        <f>SUM(G598)</f>
        <v>0</v>
      </c>
      <c r="H597" s="136">
        <f t="shared" si="65"/>
        <v>3000000</v>
      </c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</row>
    <row r="598" spans="1:25" s="51" customFormat="1" ht="16.5" customHeight="1">
      <c r="A598" s="69" t="s">
        <v>317</v>
      </c>
      <c r="B598" s="20" t="s">
        <v>368</v>
      </c>
      <c r="C598" s="19" t="s">
        <v>486</v>
      </c>
      <c r="D598" s="19" t="s">
        <v>390</v>
      </c>
      <c r="E598" s="19" t="s">
        <v>295</v>
      </c>
      <c r="F598" s="112">
        <v>3000000</v>
      </c>
      <c r="G598" s="142"/>
      <c r="H598" s="136">
        <f t="shared" si="65"/>
        <v>3000000</v>
      </c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s="2" customFormat="1" ht="15.75">
      <c r="A599" s="72" t="s">
        <v>430</v>
      </c>
      <c r="B599" s="24">
        <v>850</v>
      </c>
      <c r="C599" s="16" t="s">
        <v>413</v>
      </c>
      <c r="D599" s="16" t="s">
        <v>412</v>
      </c>
      <c r="E599" s="16" t="s">
        <v>411</v>
      </c>
      <c r="F599" s="110">
        <f aca="true" t="shared" si="67" ref="F599:G602">F600</f>
        <v>2000000</v>
      </c>
      <c r="G599" s="134">
        <f t="shared" si="67"/>
        <v>0</v>
      </c>
      <c r="H599" s="134">
        <f t="shared" si="65"/>
        <v>2000000</v>
      </c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 s="58" customFormat="1" ht="15.75" customHeight="1">
      <c r="A600" s="68" t="s">
        <v>431</v>
      </c>
      <c r="B600" s="25">
        <v>850</v>
      </c>
      <c r="C600" s="17" t="s">
        <v>425</v>
      </c>
      <c r="D600" s="17" t="s">
        <v>412</v>
      </c>
      <c r="E600" s="17" t="s">
        <v>411</v>
      </c>
      <c r="F600" s="111">
        <f t="shared" si="67"/>
        <v>2000000</v>
      </c>
      <c r="G600" s="144">
        <f t="shared" si="67"/>
        <v>0</v>
      </c>
      <c r="H600" s="135">
        <f t="shared" si="65"/>
        <v>2000000</v>
      </c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</row>
    <row r="601" spans="1:25" s="7" customFormat="1" ht="15.75">
      <c r="A601" s="69" t="s">
        <v>318</v>
      </c>
      <c r="B601" s="20" t="s">
        <v>368</v>
      </c>
      <c r="C601" s="19" t="s">
        <v>425</v>
      </c>
      <c r="D601" s="19" t="s">
        <v>319</v>
      </c>
      <c r="E601" s="19" t="s">
        <v>411</v>
      </c>
      <c r="F601" s="112">
        <f t="shared" si="67"/>
        <v>2000000</v>
      </c>
      <c r="G601" s="136">
        <f t="shared" si="67"/>
        <v>0</v>
      </c>
      <c r="H601" s="136">
        <f t="shared" si="65"/>
        <v>2000000</v>
      </c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 spans="1:25" s="7" customFormat="1" ht="31.5">
      <c r="A602" s="69" t="s">
        <v>186</v>
      </c>
      <c r="B602" s="20" t="s">
        <v>368</v>
      </c>
      <c r="C602" s="19" t="s">
        <v>425</v>
      </c>
      <c r="D602" s="19" t="s">
        <v>313</v>
      </c>
      <c r="E602" s="19" t="s">
        <v>411</v>
      </c>
      <c r="F602" s="112">
        <f t="shared" si="67"/>
        <v>2000000</v>
      </c>
      <c r="G602" s="136">
        <f t="shared" si="67"/>
        <v>0</v>
      </c>
      <c r="H602" s="136">
        <f t="shared" si="65"/>
        <v>2000000</v>
      </c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</row>
    <row r="603" spans="1:25" s="7" customFormat="1" ht="15.75">
      <c r="A603" s="69" t="s">
        <v>317</v>
      </c>
      <c r="B603" s="20" t="s">
        <v>368</v>
      </c>
      <c r="C603" s="19" t="s">
        <v>425</v>
      </c>
      <c r="D603" s="19" t="s">
        <v>313</v>
      </c>
      <c r="E603" s="19" t="s">
        <v>295</v>
      </c>
      <c r="F603" s="112">
        <v>2000000</v>
      </c>
      <c r="G603" s="136"/>
      <c r="H603" s="136">
        <f t="shared" si="65"/>
        <v>2000000</v>
      </c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</row>
    <row r="604" spans="1:25" s="2" customFormat="1" ht="33">
      <c r="A604" s="71" t="s">
        <v>434</v>
      </c>
      <c r="B604" s="52" t="s">
        <v>369</v>
      </c>
      <c r="C604" s="54"/>
      <c r="D604" s="54"/>
      <c r="E604" s="54"/>
      <c r="F604" s="109">
        <f aca="true" t="shared" si="68" ref="F604:G608">F605</f>
        <v>8895000</v>
      </c>
      <c r="G604" s="134">
        <f t="shared" si="68"/>
        <v>0</v>
      </c>
      <c r="H604" s="134">
        <f t="shared" si="65"/>
        <v>8895000</v>
      </c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 s="2" customFormat="1" ht="15.75">
      <c r="A605" s="72" t="s">
        <v>6</v>
      </c>
      <c r="B605" s="85" t="s">
        <v>369</v>
      </c>
      <c r="C605" s="16" t="s">
        <v>418</v>
      </c>
      <c r="D605" s="16" t="s">
        <v>412</v>
      </c>
      <c r="E605" s="16" t="s">
        <v>411</v>
      </c>
      <c r="F605" s="110">
        <f t="shared" si="68"/>
        <v>8895000</v>
      </c>
      <c r="G605" s="134">
        <f t="shared" si="68"/>
        <v>0</v>
      </c>
      <c r="H605" s="134">
        <f t="shared" si="65"/>
        <v>8895000</v>
      </c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1:25" s="1" customFormat="1" ht="47.25">
      <c r="A606" s="68" t="s">
        <v>401</v>
      </c>
      <c r="B606" s="82" t="s">
        <v>369</v>
      </c>
      <c r="C606" s="17" t="s">
        <v>400</v>
      </c>
      <c r="D606" s="17" t="s">
        <v>412</v>
      </c>
      <c r="E606" s="17" t="s">
        <v>411</v>
      </c>
      <c r="F606" s="111">
        <f t="shared" si="68"/>
        <v>8895000</v>
      </c>
      <c r="G606" s="135">
        <f t="shared" si="68"/>
        <v>0</v>
      </c>
      <c r="H606" s="135">
        <f t="shared" si="65"/>
        <v>8895000</v>
      </c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 s="7" customFormat="1" ht="47.25">
      <c r="A607" s="69" t="s">
        <v>345</v>
      </c>
      <c r="B607" s="83" t="s">
        <v>369</v>
      </c>
      <c r="C607" s="19" t="s">
        <v>400</v>
      </c>
      <c r="D607" s="19" t="s">
        <v>342</v>
      </c>
      <c r="E607" s="19" t="s">
        <v>411</v>
      </c>
      <c r="F607" s="112">
        <f t="shared" si="68"/>
        <v>8895000</v>
      </c>
      <c r="G607" s="136">
        <f t="shared" si="68"/>
        <v>0</v>
      </c>
      <c r="H607" s="136">
        <f t="shared" si="65"/>
        <v>8895000</v>
      </c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</row>
    <row r="608" spans="1:25" s="7" customFormat="1" ht="15.75">
      <c r="A608" s="69" t="s">
        <v>343</v>
      </c>
      <c r="B608" s="84" t="s">
        <v>369</v>
      </c>
      <c r="C608" s="64" t="s">
        <v>400</v>
      </c>
      <c r="D608" s="19" t="s">
        <v>344</v>
      </c>
      <c r="E608" s="65" t="s">
        <v>411</v>
      </c>
      <c r="F608" s="112">
        <f t="shared" si="68"/>
        <v>8895000</v>
      </c>
      <c r="G608" s="136">
        <f t="shared" si="68"/>
        <v>0</v>
      </c>
      <c r="H608" s="136">
        <f t="shared" si="65"/>
        <v>8895000</v>
      </c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</row>
    <row r="609" spans="1:25" s="7" customFormat="1" ht="15.75">
      <c r="A609" s="69" t="s">
        <v>317</v>
      </c>
      <c r="B609" s="20" t="s">
        <v>369</v>
      </c>
      <c r="C609" s="19" t="s">
        <v>400</v>
      </c>
      <c r="D609" s="19" t="s">
        <v>344</v>
      </c>
      <c r="E609" s="19" t="s">
        <v>295</v>
      </c>
      <c r="F609" s="112">
        <v>8895000</v>
      </c>
      <c r="G609" s="136"/>
      <c r="H609" s="136">
        <f t="shared" si="65"/>
        <v>8895000</v>
      </c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</row>
    <row r="610" spans="1:25" s="2" customFormat="1" ht="34.5" customHeight="1">
      <c r="A610" s="71" t="s">
        <v>435</v>
      </c>
      <c r="B610" s="52" t="s">
        <v>370</v>
      </c>
      <c r="C610" s="54"/>
      <c r="D610" s="54"/>
      <c r="E610" s="54"/>
      <c r="F610" s="109">
        <f aca="true" t="shared" si="69" ref="F610:G614">F611</f>
        <v>25000000</v>
      </c>
      <c r="G610" s="134">
        <f t="shared" si="69"/>
        <v>0</v>
      </c>
      <c r="H610" s="134">
        <f t="shared" si="65"/>
        <v>25000000</v>
      </c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1:25" s="2" customFormat="1" ht="15.75">
      <c r="A611" s="72" t="s">
        <v>6</v>
      </c>
      <c r="B611" s="21" t="s">
        <v>370</v>
      </c>
      <c r="C611" s="16" t="s">
        <v>418</v>
      </c>
      <c r="D611" s="16" t="s">
        <v>412</v>
      </c>
      <c r="E611" s="16" t="s">
        <v>411</v>
      </c>
      <c r="F611" s="110">
        <f t="shared" si="69"/>
        <v>25000000</v>
      </c>
      <c r="G611" s="134">
        <f t="shared" si="69"/>
        <v>0</v>
      </c>
      <c r="H611" s="134">
        <f t="shared" si="65"/>
        <v>25000000</v>
      </c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1:25" s="1" customFormat="1" ht="47.25">
      <c r="A612" s="68" t="s">
        <v>14</v>
      </c>
      <c r="B612" s="22" t="s">
        <v>370</v>
      </c>
      <c r="C612" s="17" t="s">
        <v>13</v>
      </c>
      <c r="D612" s="17" t="s">
        <v>412</v>
      </c>
      <c r="E612" s="17" t="s">
        <v>411</v>
      </c>
      <c r="F612" s="111">
        <f t="shared" si="69"/>
        <v>25000000</v>
      </c>
      <c r="G612" s="135">
        <f t="shared" si="69"/>
        <v>0</v>
      </c>
      <c r="H612" s="135">
        <f t="shared" si="65"/>
        <v>25000000</v>
      </c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 s="7" customFormat="1" ht="47.25">
      <c r="A613" s="69" t="s">
        <v>345</v>
      </c>
      <c r="B613" s="20" t="s">
        <v>370</v>
      </c>
      <c r="C613" s="19" t="s">
        <v>13</v>
      </c>
      <c r="D613" s="19" t="s">
        <v>342</v>
      </c>
      <c r="E613" s="19" t="s">
        <v>411</v>
      </c>
      <c r="F613" s="112">
        <f t="shared" si="69"/>
        <v>25000000</v>
      </c>
      <c r="G613" s="136">
        <f t="shared" si="69"/>
        <v>0</v>
      </c>
      <c r="H613" s="136">
        <f t="shared" si="65"/>
        <v>25000000</v>
      </c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</row>
    <row r="614" spans="1:25" s="7" customFormat="1" ht="15.75">
      <c r="A614" s="69" t="s">
        <v>343</v>
      </c>
      <c r="B614" s="20" t="s">
        <v>370</v>
      </c>
      <c r="C614" s="19" t="s">
        <v>13</v>
      </c>
      <c r="D614" s="19" t="s">
        <v>344</v>
      </c>
      <c r="E614" s="19" t="s">
        <v>411</v>
      </c>
      <c r="F614" s="112">
        <f t="shared" si="69"/>
        <v>25000000</v>
      </c>
      <c r="G614" s="136">
        <f t="shared" si="69"/>
        <v>0</v>
      </c>
      <c r="H614" s="136">
        <f t="shared" si="65"/>
        <v>25000000</v>
      </c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</row>
    <row r="615" spans="1:25" s="7" customFormat="1" ht="15.75">
      <c r="A615" s="69" t="s">
        <v>317</v>
      </c>
      <c r="B615" s="20" t="s">
        <v>370</v>
      </c>
      <c r="C615" s="19" t="s">
        <v>13</v>
      </c>
      <c r="D615" s="19" t="s">
        <v>344</v>
      </c>
      <c r="E615" s="19" t="s">
        <v>295</v>
      </c>
      <c r="F615" s="112">
        <v>25000000</v>
      </c>
      <c r="G615" s="136"/>
      <c r="H615" s="136">
        <f t="shared" si="65"/>
        <v>25000000</v>
      </c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</row>
    <row r="616" spans="1:25" s="2" customFormat="1" ht="33">
      <c r="A616" s="71" t="s">
        <v>141</v>
      </c>
      <c r="B616" s="52" t="s">
        <v>371</v>
      </c>
      <c r="C616" s="52"/>
      <c r="D616" s="52"/>
      <c r="E616" s="52"/>
      <c r="F616" s="109">
        <f>SUM(F617,F622,F626,F647,F665)</f>
        <v>302510400</v>
      </c>
      <c r="G616" s="134">
        <f>SUM(G617,G622,G626,G647,G665)</f>
        <v>-25642200</v>
      </c>
      <c r="H616" s="134">
        <f t="shared" si="65"/>
        <v>276868200</v>
      </c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1:25" s="2" customFormat="1" ht="15.75">
      <c r="A617" s="72" t="s">
        <v>6</v>
      </c>
      <c r="B617" s="21" t="s">
        <v>371</v>
      </c>
      <c r="C617" s="16" t="s">
        <v>418</v>
      </c>
      <c r="D617" s="16" t="s">
        <v>412</v>
      </c>
      <c r="E617" s="16" t="s">
        <v>411</v>
      </c>
      <c r="F617" s="110">
        <f>F618</f>
        <v>20000000</v>
      </c>
      <c r="G617" s="134">
        <f>G618</f>
        <v>0</v>
      </c>
      <c r="H617" s="134">
        <f t="shared" si="65"/>
        <v>20000000</v>
      </c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 s="1" customFormat="1" ht="15" customHeight="1">
      <c r="A618" s="68" t="s">
        <v>444</v>
      </c>
      <c r="B618" s="22" t="s">
        <v>371</v>
      </c>
      <c r="C618" s="17" t="s">
        <v>486</v>
      </c>
      <c r="D618" s="17" t="s">
        <v>412</v>
      </c>
      <c r="E618" s="17" t="s">
        <v>411</v>
      </c>
      <c r="F618" s="111">
        <f>SUM(F619)</f>
        <v>20000000</v>
      </c>
      <c r="G618" s="135">
        <f>SUM(G619)</f>
        <v>0</v>
      </c>
      <c r="H618" s="135">
        <f t="shared" si="65"/>
        <v>20000000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 s="11" customFormat="1" ht="13.5" customHeight="1">
      <c r="A619" s="69" t="s">
        <v>300</v>
      </c>
      <c r="B619" s="23">
        <v>854</v>
      </c>
      <c r="C619" s="19" t="s">
        <v>486</v>
      </c>
      <c r="D619" s="19" t="s">
        <v>316</v>
      </c>
      <c r="E619" s="19" t="s">
        <v>411</v>
      </c>
      <c r="F619" s="112">
        <f>F620</f>
        <v>20000000</v>
      </c>
      <c r="G619" s="136">
        <f>G620</f>
        <v>0</v>
      </c>
      <c r="H619" s="136">
        <f t="shared" si="65"/>
        <v>20000000</v>
      </c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</row>
    <row r="620" spans="1:25" s="11" customFormat="1" ht="45.75" customHeight="1">
      <c r="A620" s="69" t="s">
        <v>506</v>
      </c>
      <c r="B620" s="23">
        <v>854</v>
      </c>
      <c r="C620" s="19" t="s">
        <v>486</v>
      </c>
      <c r="D620" s="19" t="s">
        <v>494</v>
      </c>
      <c r="E620" s="19" t="s">
        <v>411</v>
      </c>
      <c r="F620" s="112">
        <f>F621</f>
        <v>20000000</v>
      </c>
      <c r="G620" s="136">
        <f>G621</f>
        <v>0</v>
      </c>
      <c r="H620" s="136">
        <f t="shared" si="65"/>
        <v>20000000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</row>
    <row r="621" spans="1:25" s="11" customFormat="1" ht="15.75">
      <c r="A621" s="74" t="s">
        <v>293</v>
      </c>
      <c r="B621" s="23">
        <v>854</v>
      </c>
      <c r="C621" s="19" t="s">
        <v>486</v>
      </c>
      <c r="D621" s="19" t="s">
        <v>494</v>
      </c>
      <c r="E621" s="19" t="s">
        <v>424</v>
      </c>
      <c r="F621" s="112">
        <v>20000000</v>
      </c>
      <c r="G621" s="136"/>
      <c r="H621" s="136">
        <f t="shared" si="65"/>
        <v>20000000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</row>
    <row r="622" spans="1:25" s="2" customFormat="1" ht="15.75">
      <c r="A622" s="72" t="s">
        <v>430</v>
      </c>
      <c r="B622" s="21" t="s">
        <v>371</v>
      </c>
      <c r="C622" s="16" t="s">
        <v>413</v>
      </c>
      <c r="D622" s="16" t="s">
        <v>412</v>
      </c>
      <c r="E622" s="16" t="s">
        <v>411</v>
      </c>
      <c r="F622" s="110">
        <f aca="true" t="shared" si="70" ref="F622:G624">F623</f>
        <v>500000</v>
      </c>
      <c r="G622" s="134">
        <f t="shared" si="70"/>
        <v>0</v>
      </c>
      <c r="H622" s="134">
        <f t="shared" si="65"/>
        <v>500000</v>
      </c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1:25" s="1" customFormat="1" ht="15.75" customHeight="1">
      <c r="A623" s="68" t="s">
        <v>431</v>
      </c>
      <c r="B623" s="86" t="s">
        <v>371</v>
      </c>
      <c r="C623" s="66" t="s">
        <v>425</v>
      </c>
      <c r="D623" s="17" t="s">
        <v>412</v>
      </c>
      <c r="E623" s="67" t="s">
        <v>411</v>
      </c>
      <c r="F623" s="111">
        <f t="shared" si="70"/>
        <v>500000</v>
      </c>
      <c r="G623" s="135">
        <f t="shared" si="70"/>
        <v>0</v>
      </c>
      <c r="H623" s="135">
        <f t="shared" si="65"/>
        <v>500000</v>
      </c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 s="7" customFormat="1" ht="32.25" customHeight="1">
      <c r="A624" s="69" t="s">
        <v>382</v>
      </c>
      <c r="B624" s="20" t="s">
        <v>371</v>
      </c>
      <c r="C624" s="19" t="s">
        <v>425</v>
      </c>
      <c r="D624" s="19" t="s">
        <v>383</v>
      </c>
      <c r="E624" s="19" t="s">
        <v>411</v>
      </c>
      <c r="F624" s="112">
        <f t="shared" si="70"/>
        <v>500000</v>
      </c>
      <c r="G624" s="136">
        <f t="shared" si="70"/>
        <v>0</v>
      </c>
      <c r="H624" s="136">
        <f t="shared" si="65"/>
        <v>500000</v>
      </c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</row>
    <row r="625" spans="1:25" s="7" customFormat="1" ht="18" customHeight="1">
      <c r="A625" s="69" t="s">
        <v>54</v>
      </c>
      <c r="B625" s="20" t="s">
        <v>371</v>
      </c>
      <c r="C625" s="19" t="s">
        <v>425</v>
      </c>
      <c r="D625" s="19" t="s">
        <v>383</v>
      </c>
      <c r="E625" s="19" t="s">
        <v>422</v>
      </c>
      <c r="F625" s="112">
        <v>500000</v>
      </c>
      <c r="G625" s="136"/>
      <c r="H625" s="136">
        <f t="shared" si="65"/>
        <v>500000</v>
      </c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</row>
    <row r="626" spans="1:25" s="2" customFormat="1" ht="15.75">
      <c r="A626" s="72" t="s">
        <v>341</v>
      </c>
      <c r="B626" s="21" t="s">
        <v>371</v>
      </c>
      <c r="C626" s="16" t="s">
        <v>414</v>
      </c>
      <c r="D626" s="16" t="s">
        <v>412</v>
      </c>
      <c r="E626" s="16" t="s">
        <v>411</v>
      </c>
      <c r="F626" s="110">
        <f>SUM(F627,F636,F641)</f>
        <v>177010400</v>
      </c>
      <c r="G626" s="134">
        <f>SUM(G627,G636,G641)</f>
        <v>0</v>
      </c>
      <c r="H626" s="134">
        <f t="shared" si="65"/>
        <v>177010400</v>
      </c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1:25" s="1" customFormat="1" ht="14.25" customHeight="1">
      <c r="A627" s="68" t="s">
        <v>37</v>
      </c>
      <c r="B627" s="22" t="s">
        <v>371</v>
      </c>
      <c r="C627" s="17" t="s">
        <v>415</v>
      </c>
      <c r="D627" s="17" t="s">
        <v>412</v>
      </c>
      <c r="E627" s="17" t="s">
        <v>411</v>
      </c>
      <c r="F627" s="135">
        <f>F628+F632</f>
        <v>100000000</v>
      </c>
      <c r="G627" s="135">
        <f>G628+G632</f>
        <v>0</v>
      </c>
      <c r="H627" s="135">
        <f t="shared" si="65"/>
        <v>100000000</v>
      </c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s="7" customFormat="1" ht="31.5">
      <c r="A628" s="69" t="s">
        <v>309</v>
      </c>
      <c r="B628" s="23">
        <v>854</v>
      </c>
      <c r="C628" s="19" t="s">
        <v>415</v>
      </c>
      <c r="D628" s="19" t="s">
        <v>334</v>
      </c>
      <c r="E628" s="19" t="s">
        <v>411</v>
      </c>
      <c r="F628" s="112">
        <f>SUM(F629)</f>
        <v>100000000</v>
      </c>
      <c r="G628" s="136">
        <f>SUM(G629)</f>
        <v>-100000000</v>
      </c>
      <c r="H628" s="136">
        <f t="shared" si="65"/>
        <v>0</v>
      </c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</row>
    <row r="629" spans="1:25" s="7" customFormat="1" ht="15.75">
      <c r="A629" s="69" t="s">
        <v>396</v>
      </c>
      <c r="B629" s="23">
        <v>854</v>
      </c>
      <c r="C629" s="19" t="s">
        <v>415</v>
      </c>
      <c r="D629" s="19" t="s">
        <v>334</v>
      </c>
      <c r="E629" s="19" t="s">
        <v>298</v>
      </c>
      <c r="F629" s="112">
        <f>F630</f>
        <v>100000000</v>
      </c>
      <c r="G629" s="136">
        <f>G630</f>
        <v>-100000000</v>
      </c>
      <c r="H629" s="136">
        <f t="shared" si="65"/>
        <v>0</v>
      </c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</row>
    <row r="630" spans="1:25" s="7" customFormat="1" ht="31.5">
      <c r="A630" s="69" t="s">
        <v>336</v>
      </c>
      <c r="B630" s="23">
        <v>854</v>
      </c>
      <c r="C630" s="19" t="s">
        <v>415</v>
      </c>
      <c r="D630" s="19" t="s">
        <v>334</v>
      </c>
      <c r="E630" s="19" t="s">
        <v>496</v>
      </c>
      <c r="F630" s="112">
        <f>F631</f>
        <v>100000000</v>
      </c>
      <c r="G630" s="136">
        <f>G631</f>
        <v>-100000000</v>
      </c>
      <c r="H630" s="136">
        <f t="shared" si="65"/>
        <v>0</v>
      </c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</row>
    <row r="631" spans="1:25" s="7" customFormat="1" ht="31.5">
      <c r="A631" s="69" t="s">
        <v>507</v>
      </c>
      <c r="B631" s="23">
        <v>854</v>
      </c>
      <c r="C631" s="19" t="s">
        <v>415</v>
      </c>
      <c r="D631" s="19" t="s">
        <v>334</v>
      </c>
      <c r="E631" s="19" t="s">
        <v>514</v>
      </c>
      <c r="F631" s="112">
        <v>100000000</v>
      </c>
      <c r="G631" s="112">
        <v>-100000000</v>
      </c>
      <c r="H631" s="136">
        <f t="shared" si="65"/>
        <v>0</v>
      </c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</row>
    <row r="632" spans="1:25" s="7" customFormat="1" ht="30" customHeight="1">
      <c r="A632" s="69" t="s">
        <v>66</v>
      </c>
      <c r="B632" s="23">
        <v>854</v>
      </c>
      <c r="C632" s="19" t="s">
        <v>415</v>
      </c>
      <c r="D632" s="19" t="s">
        <v>67</v>
      </c>
      <c r="E632" s="19" t="s">
        <v>411</v>
      </c>
      <c r="F632" s="112">
        <f>SUM(F633)</f>
        <v>0</v>
      </c>
      <c r="G632" s="136">
        <f>SUM(G633)</f>
        <v>100000000</v>
      </c>
      <c r="H632" s="136">
        <f>SUM(F632:G632)</f>
        <v>100000000</v>
      </c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</row>
    <row r="633" spans="1:25" s="7" customFormat="1" ht="49.5" customHeight="1">
      <c r="A633" s="69" t="s">
        <v>69</v>
      </c>
      <c r="B633" s="23">
        <v>854</v>
      </c>
      <c r="C633" s="19" t="s">
        <v>415</v>
      </c>
      <c r="D633" s="19" t="s">
        <v>68</v>
      </c>
      <c r="E633" s="19" t="s">
        <v>411</v>
      </c>
      <c r="F633" s="112">
        <f>F634</f>
        <v>0</v>
      </c>
      <c r="G633" s="136">
        <f>G634</f>
        <v>100000000</v>
      </c>
      <c r="H633" s="136">
        <f>SUM(F633:G633)</f>
        <v>100000000</v>
      </c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 spans="1:25" s="7" customFormat="1" ht="31.5">
      <c r="A634" s="69" t="s">
        <v>336</v>
      </c>
      <c r="B634" s="23">
        <v>854</v>
      </c>
      <c r="C634" s="19" t="s">
        <v>415</v>
      </c>
      <c r="D634" s="19" t="s">
        <v>68</v>
      </c>
      <c r="E634" s="19" t="s">
        <v>496</v>
      </c>
      <c r="F634" s="112">
        <f>F635</f>
        <v>0</v>
      </c>
      <c r="G634" s="136">
        <f>G635</f>
        <v>100000000</v>
      </c>
      <c r="H634" s="136">
        <f>SUM(F634:G634)</f>
        <v>100000000</v>
      </c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</row>
    <row r="635" spans="1:25" s="7" customFormat="1" ht="31.5">
      <c r="A635" s="69" t="s">
        <v>507</v>
      </c>
      <c r="B635" s="23">
        <v>854</v>
      </c>
      <c r="C635" s="19" t="s">
        <v>415</v>
      </c>
      <c r="D635" s="19" t="s">
        <v>68</v>
      </c>
      <c r="E635" s="19" t="s">
        <v>514</v>
      </c>
      <c r="F635" s="112"/>
      <c r="G635" s="112">
        <v>100000000</v>
      </c>
      <c r="H635" s="136">
        <f>SUM(F635:G635)</f>
        <v>100000000</v>
      </c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</row>
    <row r="636" spans="1:25" s="1" customFormat="1" ht="15.75">
      <c r="A636" s="68" t="s">
        <v>443</v>
      </c>
      <c r="B636" s="22" t="s">
        <v>371</v>
      </c>
      <c r="C636" s="17" t="s">
        <v>426</v>
      </c>
      <c r="D636" s="17" t="s">
        <v>412</v>
      </c>
      <c r="E636" s="17" t="s">
        <v>411</v>
      </c>
      <c r="F636" s="111">
        <f aca="true" t="shared" si="71" ref="F636:G638">F637</f>
        <v>20000000</v>
      </c>
      <c r="G636" s="135">
        <f t="shared" si="71"/>
        <v>0</v>
      </c>
      <c r="H636" s="135">
        <f t="shared" si="65"/>
        <v>20000000</v>
      </c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1:25" s="7" customFormat="1" ht="31.5">
      <c r="A637" s="69" t="s">
        <v>309</v>
      </c>
      <c r="B637" s="23">
        <v>854</v>
      </c>
      <c r="C637" s="19" t="s">
        <v>426</v>
      </c>
      <c r="D637" s="19" t="s">
        <v>334</v>
      </c>
      <c r="E637" s="19" t="s">
        <v>411</v>
      </c>
      <c r="F637" s="112">
        <f t="shared" si="71"/>
        <v>20000000</v>
      </c>
      <c r="G637" s="136">
        <f t="shared" si="71"/>
        <v>0</v>
      </c>
      <c r="H637" s="136">
        <f t="shared" si="65"/>
        <v>20000000</v>
      </c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</row>
    <row r="638" spans="1:25" s="7" customFormat="1" ht="15.75">
      <c r="A638" s="69" t="s">
        <v>396</v>
      </c>
      <c r="B638" s="23">
        <v>854</v>
      </c>
      <c r="C638" s="19" t="s">
        <v>426</v>
      </c>
      <c r="D638" s="19" t="s">
        <v>334</v>
      </c>
      <c r="E638" s="19" t="s">
        <v>298</v>
      </c>
      <c r="F638" s="112">
        <f t="shared" si="71"/>
        <v>20000000</v>
      </c>
      <c r="G638" s="136">
        <f t="shared" si="71"/>
        <v>0</v>
      </c>
      <c r="H638" s="136">
        <f t="shared" si="65"/>
        <v>20000000</v>
      </c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</row>
    <row r="639" spans="1:25" s="7" customFormat="1" ht="31.5">
      <c r="A639" s="69" t="s">
        <v>336</v>
      </c>
      <c r="B639" s="23">
        <v>854</v>
      </c>
      <c r="C639" s="19" t="s">
        <v>426</v>
      </c>
      <c r="D639" s="19" t="s">
        <v>334</v>
      </c>
      <c r="E639" s="19" t="s">
        <v>496</v>
      </c>
      <c r="F639" s="112">
        <f>SUM(F640:F640)</f>
        <v>20000000</v>
      </c>
      <c r="G639" s="136">
        <f>SUM(G640:G640)</f>
        <v>0</v>
      </c>
      <c r="H639" s="136">
        <f t="shared" si="65"/>
        <v>20000000</v>
      </c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</row>
    <row r="640" spans="1:25" s="7" customFormat="1" ht="15.75">
      <c r="A640" s="69" t="s">
        <v>511</v>
      </c>
      <c r="B640" s="23">
        <v>854</v>
      </c>
      <c r="C640" s="19" t="s">
        <v>426</v>
      </c>
      <c r="D640" s="19" t="s">
        <v>334</v>
      </c>
      <c r="E640" s="19" t="s">
        <v>512</v>
      </c>
      <c r="F640" s="112">
        <v>20000000</v>
      </c>
      <c r="G640" s="136"/>
      <c r="H640" s="136">
        <f t="shared" si="65"/>
        <v>20000000</v>
      </c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</row>
    <row r="641" spans="1:25" s="1" customFormat="1" ht="31.5">
      <c r="A641" s="68" t="s">
        <v>144</v>
      </c>
      <c r="B641" s="101">
        <v>854</v>
      </c>
      <c r="C641" s="66" t="s">
        <v>145</v>
      </c>
      <c r="D641" s="17" t="s">
        <v>412</v>
      </c>
      <c r="E641" s="67" t="s">
        <v>411</v>
      </c>
      <c r="F641" s="111">
        <f aca="true" t="shared" si="72" ref="F641:G645">F642</f>
        <v>57010400</v>
      </c>
      <c r="G641" s="135">
        <f t="shared" si="72"/>
        <v>0</v>
      </c>
      <c r="H641" s="135">
        <f t="shared" si="65"/>
        <v>57010400</v>
      </c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1:25" s="7" customFormat="1" ht="15.75">
      <c r="A642" s="69" t="s">
        <v>327</v>
      </c>
      <c r="B642" s="26">
        <v>854</v>
      </c>
      <c r="C642" s="19" t="s">
        <v>145</v>
      </c>
      <c r="D642" s="19" t="s">
        <v>328</v>
      </c>
      <c r="E642" s="19" t="s">
        <v>411</v>
      </c>
      <c r="F642" s="112">
        <f t="shared" si="72"/>
        <v>57010400</v>
      </c>
      <c r="G642" s="136">
        <f t="shared" si="72"/>
        <v>0</v>
      </c>
      <c r="H642" s="136">
        <f t="shared" si="65"/>
        <v>57010400</v>
      </c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</row>
    <row r="643" spans="1:25" s="7" customFormat="1" ht="33.75" customHeight="1">
      <c r="A643" s="69" t="s">
        <v>287</v>
      </c>
      <c r="B643" s="26">
        <v>854</v>
      </c>
      <c r="C643" s="19" t="s">
        <v>145</v>
      </c>
      <c r="D643" s="19" t="s">
        <v>288</v>
      </c>
      <c r="E643" s="19" t="s">
        <v>411</v>
      </c>
      <c r="F643" s="112">
        <f t="shared" si="72"/>
        <v>57010400</v>
      </c>
      <c r="G643" s="136">
        <f t="shared" si="72"/>
        <v>0</v>
      </c>
      <c r="H643" s="136">
        <f t="shared" si="65"/>
        <v>57010400</v>
      </c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</row>
    <row r="644" spans="1:25" s="7" customFormat="1" ht="47.25">
      <c r="A644" s="69" t="s">
        <v>289</v>
      </c>
      <c r="B644" s="26">
        <v>854</v>
      </c>
      <c r="C644" s="19" t="s">
        <v>145</v>
      </c>
      <c r="D644" s="19" t="s">
        <v>292</v>
      </c>
      <c r="E644" s="19" t="s">
        <v>411</v>
      </c>
      <c r="F644" s="112">
        <f t="shared" si="72"/>
        <v>57010400</v>
      </c>
      <c r="G644" s="136">
        <f t="shared" si="72"/>
        <v>0</v>
      </c>
      <c r="H644" s="136">
        <f t="shared" si="65"/>
        <v>57010400</v>
      </c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</row>
    <row r="645" spans="1:25" s="7" customFormat="1" ht="63">
      <c r="A645" s="69" t="s">
        <v>269</v>
      </c>
      <c r="B645" s="26">
        <v>854</v>
      </c>
      <c r="C645" s="19" t="s">
        <v>145</v>
      </c>
      <c r="D645" s="19" t="s">
        <v>292</v>
      </c>
      <c r="E645" s="19" t="s">
        <v>267</v>
      </c>
      <c r="F645" s="112">
        <f t="shared" si="72"/>
        <v>57010400</v>
      </c>
      <c r="G645" s="136">
        <f t="shared" si="72"/>
        <v>0</v>
      </c>
      <c r="H645" s="136">
        <f t="shared" si="65"/>
        <v>57010400</v>
      </c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</row>
    <row r="646" spans="1:25" s="7" customFormat="1" ht="46.5" customHeight="1">
      <c r="A646" s="69" t="s">
        <v>146</v>
      </c>
      <c r="B646" s="26">
        <v>854</v>
      </c>
      <c r="C646" s="19" t="s">
        <v>145</v>
      </c>
      <c r="D646" s="19" t="s">
        <v>292</v>
      </c>
      <c r="E646" s="19" t="s">
        <v>268</v>
      </c>
      <c r="F646" s="114">
        <v>57010400</v>
      </c>
      <c r="G646" s="136"/>
      <c r="H646" s="136">
        <f t="shared" si="65"/>
        <v>57010400</v>
      </c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</row>
    <row r="647" spans="1:25" s="2" customFormat="1" ht="15.75">
      <c r="A647" s="72" t="s">
        <v>490</v>
      </c>
      <c r="B647" s="21" t="s">
        <v>371</v>
      </c>
      <c r="C647" s="16" t="s">
        <v>451</v>
      </c>
      <c r="D647" s="16" t="s">
        <v>412</v>
      </c>
      <c r="E647" s="16" t="s">
        <v>411</v>
      </c>
      <c r="F647" s="110">
        <f>SUM(F648,F655,F662)</f>
        <v>90000000</v>
      </c>
      <c r="G647" s="110">
        <f>SUM(G648,G655,G662)</f>
        <v>-25642200</v>
      </c>
      <c r="H647" s="134">
        <f t="shared" si="65"/>
        <v>64357800</v>
      </c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1:25" s="1" customFormat="1" ht="15.75">
      <c r="A648" s="68" t="s">
        <v>491</v>
      </c>
      <c r="B648" s="22" t="s">
        <v>371</v>
      </c>
      <c r="C648" s="17" t="s">
        <v>487</v>
      </c>
      <c r="D648" s="17" t="s">
        <v>412</v>
      </c>
      <c r="E648" s="17" t="s">
        <v>411</v>
      </c>
      <c r="F648" s="111">
        <f>F650</f>
        <v>60000000</v>
      </c>
      <c r="G648" s="135">
        <f>G650</f>
        <v>-27000000</v>
      </c>
      <c r="H648" s="135">
        <f t="shared" si="65"/>
        <v>33000000</v>
      </c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1:25" s="7" customFormat="1" ht="15.75">
      <c r="A649" s="69" t="s">
        <v>318</v>
      </c>
      <c r="B649" s="20" t="s">
        <v>371</v>
      </c>
      <c r="C649" s="19" t="s">
        <v>487</v>
      </c>
      <c r="D649" s="19" t="s">
        <v>319</v>
      </c>
      <c r="E649" s="19" t="s">
        <v>411</v>
      </c>
      <c r="F649" s="112">
        <f>F650</f>
        <v>60000000</v>
      </c>
      <c r="G649" s="136">
        <f>G650</f>
        <v>-27000000</v>
      </c>
      <c r="H649" s="136">
        <f t="shared" si="65"/>
        <v>33000000</v>
      </c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</row>
    <row r="650" spans="1:25" s="7" customFormat="1" ht="31.5">
      <c r="A650" s="73" t="s">
        <v>187</v>
      </c>
      <c r="B650" s="20" t="s">
        <v>371</v>
      </c>
      <c r="C650" s="19" t="s">
        <v>487</v>
      </c>
      <c r="D650" s="19" t="s">
        <v>147</v>
      </c>
      <c r="E650" s="19" t="s">
        <v>411</v>
      </c>
      <c r="F650" s="112">
        <f>SUM(F651:F652)</f>
        <v>60000000</v>
      </c>
      <c r="G650" s="136">
        <f>SUM(G651:G652)</f>
        <v>-27000000</v>
      </c>
      <c r="H650" s="136">
        <f t="shared" si="65"/>
        <v>33000000</v>
      </c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</row>
    <row r="651" spans="1:25" s="7" customFormat="1" ht="15.75">
      <c r="A651" s="69" t="s">
        <v>317</v>
      </c>
      <c r="B651" s="20" t="s">
        <v>371</v>
      </c>
      <c r="C651" s="19" t="s">
        <v>487</v>
      </c>
      <c r="D651" s="19" t="s">
        <v>147</v>
      </c>
      <c r="E651" s="19" t="s">
        <v>295</v>
      </c>
      <c r="F651" s="112">
        <v>33000000</v>
      </c>
      <c r="G651" s="136"/>
      <c r="H651" s="136">
        <f t="shared" si="65"/>
        <v>33000000</v>
      </c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</row>
    <row r="652" spans="1:25" s="7" customFormat="1" ht="15.75">
      <c r="A652" s="69" t="s">
        <v>297</v>
      </c>
      <c r="B652" s="20" t="s">
        <v>371</v>
      </c>
      <c r="C652" s="19" t="s">
        <v>487</v>
      </c>
      <c r="D652" s="19" t="s">
        <v>147</v>
      </c>
      <c r="E652" s="19" t="s">
        <v>298</v>
      </c>
      <c r="F652" s="112">
        <f>F653</f>
        <v>27000000</v>
      </c>
      <c r="G652" s="136">
        <f>G653</f>
        <v>-27000000</v>
      </c>
      <c r="H652" s="136">
        <f t="shared" si="65"/>
        <v>0</v>
      </c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</row>
    <row r="653" spans="1:25" s="7" customFormat="1" ht="31.5">
      <c r="A653" s="69" t="s">
        <v>262</v>
      </c>
      <c r="B653" s="20" t="s">
        <v>371</v>
      </c>
      <c r="C653" s="19" t="s">
        <v>487</v>
      </c>
      <c r="D653" s="19" t="s">
        <v>147</v>
      </c>
      <c r="E653" s="19" t="s">
        <v>260</v>
      </c>
      <c r="F653" s="112">
        <f>F654</f>
        <v>27000000</v>
      </c>
      <c r="G653" s="136">
        <f>G654</f>
        <v>-27000000</v>
      </c>
      <c r="H653" s="136">
        <f t="shared" si="65"/>
        <v>0</v>
      </c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</row>
    <row r="654" spans="1:25" s="7" customFormat="1" ht="31.5" customHeight="1">
      <c r="A654" s="69" t="s">
        <v>263</v>
      </c>
      <c r="B654" s="20" t="s">
        <v>371</v>
      </c>
      <c r="C654" s="19" t="s">
        <v>487</v>
      </c>
      <c r="D654" s="19" t="s">
        <v>147</v>
      </c>
      <c r="E654" s="19" t="s">
        <v>261</v>
      </c>
      <c r="F654" s="112">
        <v>27000000</v>
      </c>
      <c r="G654" s="136">
        <v>-27000000</v>
      </c>
      <c r="H654" s="136">
        <f t="shared" si="65"/>
        <v>0</v>
      </c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</row>
    <row r="655" spans="1:25" s="1" customFormat="1" ht="15.75">
      <c r="A655" s="68" t="s">
        <v>464</v>
      </c>
      <c r="B655" s="22" t="s">
        <v>371</v>
      </c>
      <c r="C655" s="17" t="s">
        <v>452</v>
      </c>
      <c r="D655" s="17" t="s">
        <v>412</v>
      </c>
      <c r="E655" s="17" t="s">
        <v>411</v>
      </c>
      <c r="F655" s="111">
        <f>F657</f>
        <v>30000000</v>
      </c>
      <c r="G655" s="135">
        <f>G657</f>
        <v>1017500</v>
      </c>
      <c r="H655" s="135">
        <f t="shared" si="65"/>
        <v>31017500</v>
      </c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 spans="1:25" s="7" customFormat="1" ht="15.75">
      <c r="A656" s="69" t="s">
        <v>318</v>
      </c>
      <c r="B656" s="20" t="s">
        <v>371</v>
      </c>
      <c r="C656" s="19" t="s">
        <v>452</v>
      </c>
      <c r="D656" s="19" t="s">
        <v>319</v>
      </c>
      <c r="E656" s="19" t="s">
        <v>411</v>
      </c>
      <c r="F656" s="112">
        <f>F657</f>
        <v>30000000</v>
      </c>
      <c r="G656" s="136">
        <f>G657</f>
        <v>1017500</v>
      </c>
      <c r="H656" s="136">
        <f t="shared" si="65"/>
        <v>31017500</v>
      </c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 spans="1:25" s="7" customFormat="1" ht="31.5">
      <c r="A657" s="69" t="s">
        <v>184</v>
      </c>
      <c r="B657" s="20" t="s">
        <v>371</v>
      </c>
      <c r="C657" s="19" t="s">
        <v>452</v>
      </c>
      <c r="D657" s="19" t="s">
        <v>148</v>
      </c>
      <c r="E657" s="19" t="s">
        <v>411</v>
      </c>
      <c r="F657" s="112">
        <f>SUM(F658:F659)</f>
        <v>30000000</v>
      </c>
      <c r="G657" s="136">
        <f>SUM(G658:G659)</f>
        <v>1017500</v>
      </c>
      <c r="H657" s="136">
        <f aca="true" t="shared" si="73" ref="H657:H670">SUM(F657:G657)</f>
        <v>31017500</v>
      </c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</row>
    <row r="658" spans="1:25" s="7" customFormat="1" ht="15.75">
      <c r="A658" s="69" t="s">
        <v>317</v>
      </c>
      <c r="B658" s="20" t="s">
        <v>371</v>
      </c>
      <c r="C658" s="19" t="s">
        <v>452</v>
      </c>
      <c r="D658" s="19" t="s">
        <v>148</v>
      </c>
      <c r="E658" s="19" t="s">
        <v>295</v>
      </c>
      <c r="F658" s="112">
        <v>5000000</v>
      </c>
      <c r="G658" s="136">
        <v>1017500</v>
      </c>
      <c r="H658" s="136">
        <f t="shared" si="73"/>
        <v>6017500</v>
      </c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</row>
    <row r="659" spans="1:25" s="7" customFormat="1" ht="15.75">
      <c r="A659" s="69" t="s">
        <v>297</v>
      </c>
      <c r="B659" s="20" t="s">
        <v>371</v>
      </c>
      <c r="C659" s="19" t="s">
        <v>452</v>
      </c>
      <c r="D659" s="19" t="s">
        <v>148</v>
      </c>
      <c r="E659" s="19" t="s">
        <v>298</v>
      </c>
      <c r="F659" s="112">
        <f>F660</f>
        <v>25000000</v>
      </c>
      <c r="G659" s="136">
        <f>G660</f>
        <v>0</v>
      </c>
      <c r="H659" s="136">
        <f t="shared" si="73"/>
        <v>25000000</v>
      </c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</row>
    <row r="660" spans="1:25" s="7" customFormat="1" ht="30" customHeight="1">
      <c r="A660" s="69" t="s">
        <v>262</v>
      </c>
      <c r="B660" s="20" t="s">
        <v>371</v>
      </c>
      <c r="C660" s="19" t="s">
        <v>452</v>
      </c>
      <c r="D660" s="19" t="s">
        <v>148</v>
      </c>
      <c r="E660" s="19" t="s">
        <v>260</v>
      </c>
      <c r="F660" s="112">
        <f>F661</f>
        <v>25000000</v>
      </c>
      <c r="G660" s="136">
        <f>G661</f>
        <v>0</v>
      </c>
      <c r="H660" s="136">
        <f t="shared" si="73"/>
        <v>25000000</v>
      </c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</row>
    <row r="661" spans="1:25" s="7" customFormat="1" ht="31.5">
      <c r="A661" s="69" t="s">
        <v>265</v>
      </c>
      <c r="B661" s="20" t="s">
        <v>371</v>
      </c>
      <c r="C661" s="19" t="s">
        <v>452</v>
      </c>
      <c r="D661" s="19" t="s">
        <v>148</v>
      </c>
      <c r="E661" s="19" t="s">
        <v>264</v>
      </c>
      <c r="F661" s="112">
        <v>25000000</v>
      </c>
      <c r="G661" s="136"/>
      <c r="H661" s="136">
        <f t="shared" si="73"/>
        <v>25000000</v>
      </c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</row>
    <row r="662" spans="1:25" s="1" customFormat="1" ht="15.75">
      <c r="A662" s="68" t="s">
        <v>1</v>
      </c>
      <c r="B662" s="22" t="s">
        <v>371</v>
      </c>
      <c r="C662" s="17" t="s">
        <v>488</v>
      </c>
      <c r="D662" s="17" t="s">
        <v>412</v>
      </c>
      <c r="E662" s="17" t="s">
        <v>411</v>
      </c>
      <c r="F662" s="111">
        <f>F663</f>
        <v>0</v>
      </c>
      <c r="G662" s="111">
        <f>G663</f>
        <v>340300</v>
      </c>
      <c r="H662" s="136">
        <f t="shared" si="73"/>
        <v>340300</v>
      </c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 spans="1:25" s="7" customFormat="1" ht="31.5">
      <c r="A663" s="69" t="s">
        <v>294</v>
      </c>
      <c r="B663" s="20" t="s">
        <v>371</v>
      </c>
      <c r="C663" s="19" t="s">
        <v>488</v>
      </c>
      <c r="D663" s="19" t="s">
        <v>461</v>
      </c>
      <c r="E663" s="19" t="s">
        <v>411</v>
      </c>
      <c r="F663" s="112">
        <f>F664</f>
        <v>0</v>
      </c>
      <c r="G663" s="112">
        <f>G664</f>
        <v>340300</v>
      </c>
      <c r="H663" s="136">
        <f t="shared" si="73"/>
        <v>340300</v>
      </c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 spans="1:25" s="7" customFormat="1" ht="15.75">
      <c r="A664" s="69" t="s">
        <v>317</v>
      </c>
      <c r="B664" s="20" t="s">
        <v>371</v>
      </c>
      <c r="C664" s="19" t="s">
        <v>488</v>
      </c>
      <c r="D664" s="19" t="s">
        <v>461</v>
      </c>
      <c r="E664" s="19" t="s">
        <v>295</v>
      </c>
      <c r="F664" s="112"/>
      <c r="G664" s="136">
        <v>340300</v>
      </c>
      <c r="H664" s="136">
        <f t="shared" si="73"/>
        <v>340300</v>
      </c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</row>
    <row r="665" spans="1:25" s="2" customFormat="1" ht="15.75">
      <c r="A665" s="72" t="s">
        <v>470</v>
      </c>
      <c r="B665" s="16" t="s">
        <v>371</v>
      </c>
      <c r="C665" s="16" t="s">
        <v>471</v>
      </c>
      <c r="D665" s="16" t="s">
        <v>412</v>
      </c>
      <c r="E665" s="16" t="s">
        <v>411</v>
      </c>
      <c r="F665" s="110">
        <f aca="true" t="shared" si="74" ref="F665:G669">F666</f>
        <v>15000000</v>
      </c>
      <c r="G665" s="134">
        <f t="shared" si="74"/>
        <v>0</v>
      </c>
      <c r="H665" s="134">
        <f t="shared" si="73"/>
        <v>15000000</v>
      </c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1:25" s="1" customFormat="1" ht="14.25" customHeight="1">
      <c r="A666" s="68" t="s">
        <v>527</v>
      </c>
      <c r="B666" s="28">
        <v>854</v>
      </c>
      <c r="C666" s="17" t="s">
        <v>528</v>
      </c>
      <c r="D666" s="17" t="s">
        <v>412</v>
      </c>
      <c r="E666" s="17" t="s">
        <v>411</v>
      </c>
      <c r="F666" s="111">
        <f t="shared" si="74"/>
        <v>15000000</v>
      </c>
      <c r="G666" s="135">
        <f t="shared" si="74"/>
        <v>0</v>
      </c>
      <c r="H666" s="135">
        <f t="shared" si="73"/>
        <v>15000000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 spans="1:25" s="7" customFormat="1" ht="15.75">
      <c r="A667" s="69" t="s">
        <v>318</v>
      </c>
      <c r="B667" s="19" t="s">
        <v>371</v>
      </c>
      <c r="C667" s="19" t="s">
        <v>528</v>
      </c>
      <c r="D667" s="19" t="s">
        <v>319</v>
      </c>
      <c r="E667" s="19" t="s">
        <v>411</v>
      </c>
      <c r="F667" s="112">
        <f t="shared" si="74"/>
        <v>15000000</v>
      </c>
      <c r="G667" s="136">
        <f t="shared" si="74"/>
        <v>0</v>
      </c>
      <c r="H667" s="136">
        <f t="shared" si="73"/>
        <v>15000000</v>
      </c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</row>
    <row r="668" spans="1:25" s="7" customFormat="1" ht="31.5">
      <c r="A668" s="75" t="s">
        <v>175</v>
      </c>
      <c r="B668" s="19" t="s">
        <v>371</v>
      </c>
      <c r="C668" s="19" t="s">
        <v>528</v>
      </c>
      <c r="D668" s="19" t="s">
        <v>140</v>
      </c>
      <c r="E668" s="19" t="s">
        <v>411</v>
      </c>
      <c r="F668" s="112">
        <f t="shared" si="74"/>
        <v>15000000</v>
      </c>
      <c r="G668" s="136">
        <f t="shared" si="74"/>
        <v>0</v>
      </c>
      <c r="H668" s="136">
        <f t="shared" si="73"/>
        <v>15000000</v>
      </c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</row>
    <row r="669" spans="1:25" s="7" customFormat="1" ht="31.5">
      <c r="A669" s="69" t="s">
        <v>270</v>
      </c>
      <c r="B669" s="23">
        <v>854</v>
      </c>
      <c r="C669" s="19" t="s">
        <v>528</v>
      </c>
      <c r="D669" s="19" t="s">
        <v>140</v>
      </c>
      <c r="E669" s="19" t="s">
        <v>271</v>
      </c>
      <c r="F669" s="112">
        <f t="shared" si="74"/>
        <v>15000000</v>
      </c>
      <c r="G669" s="136">
        <f t="shared" si="74"/>
        <v>0</v>
      </c>
      <c r="H669" s="136">
        <f t="shared" si="73"/>
        <v>15000000</v>
      </c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</row>
    <row r="670" spans="1:25" s="7" customFormat="1" ht="31.5">
      <c r="A670" s="69" t="s">
        <v>159</v>
      </c>
      <c r="B670" s="23">
        <v>854</v>
      </c>
      <c r="C670" s="19" t="s">
        <v>528</v>
      </c>
      <c r="D670" s="19" t="s">
        <v>140</v>
      </c>
      <c r="E670" s="19" t="s">
        <v>158</v>
      </c>
      <c r="F670" s="112">
        <v>15000000</v>
      </c>
      <c r="G670" s="136"/>
      <c r="H670" s="136">
        <f t="shared" si="73"/>
        <v>15000000</v>
      </c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</row>
    <row r="671" spans="1:25" s="2" customFormat="1" ht="15.75">
      <c r="A671" s="72" t="s">
        <v>23</v>
      </c>
      <c r="B671" s="21"/>
      <c r="C671" s="27"/>
      <c r="D671" s="27"/>
      <c r="E671" s="27"/>
      <c r="F671" s="110">
        <f>SUM(F7,F70,F98,F162,F241,F265,F274,F289,F315,F466,F482,F593,F604,F610,F616)</f>
        <v>3290154028</v>
      </c>
      <c r="G671" s="134">
        <f>SUM(G7,G70,G98,G162,G241,G265,G274,G289,G315,G466,G482,G593,G604,G610,G616)</f>
        <v>111081017.94999999</v>
      </c>
      <c r="H671" s="134">
        <f>SUM(H7,H70,H98,H162,H241,H265,H274,H289,H315,H466,H482,H593,H604,H610,H616)</f>
        <v>3401235045.95</v>
      </c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 s="11" customFormat="1" ht="15.75">
      <c r="A672" s="49"/>
      <c r="B672" s="29"/>
      <c r="C672" s="29"/>
      <c r="D672" s="29"/>
      <c r="E672" s="29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 spans="1:25" s="11" customFormat="1" ht="15.75">
      <c r="A673" s="49"/>
      <c r="B673" s="29"/>
      <c r="C673" s="29"/>
      <c r="D673" s="29"/>
      <c r="E673" s="29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</row>
    <row r="674" spans="1:25" s="11" customFormat="1" ht="15.75">
      <c r="A674" s="49"/>
      <c r="B674" s="29"/>
      <c r="C674" s="29"/>
      <c r="D674" s="29"/>
      <c r="E674" s="29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</row>
    <row r="675" spans="1:25" s="11" customFormat="1" ht="15.75">
      <c r="A675" s="49"/>
      <c r="B675" s="29"/>
      <c r="C675" s="29"/>
      <c r="D675" s="29"/>
      <c r="E675" s="29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</row>
    <row r="676" spans="1:25" s="11" customFormat="1" ht="15.75">
      <c r="A676" s="49"/>
      <c r="B676" s="29"/>
      <c r="C676" s="29"/>
      <c r="D676" s="29"/>
      <c r="E676" s="29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</row>
    <row r="677" spans="1:25" s="11" customFormat="1" ht="15.75">
      <c r="A677" s="49"/>
      <c r="B677" s="29"/>
      <c r="C677" s="29"/>
      <c r="D677" s="29"/>
      <c r="E677" s="29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</row>
    <row r="678" spans="1:25" s="11" customFormat="1" ht="15.75">
      <c r="A678" s="49"/>
      <c r="B678" s="29"/>
      <c r="C678" s="29"/>
      <c r="D678" s="29"/>
      <c r="E678" s="29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</row>
    <row r="679" spans="1:25" s="11" customFormat="1" ht="15.75">
      <c r="A679" s="49"/>
      <c r="B679" s="29"/>
      <c r="C679" s="29"/>
      <c r="D679" s="29"/>
      <c r="E679" s="29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</row>
    <row r="680" spans="1:25" s="11" customFormat="1" ht="15.75">
      <c r="A680" s="49"/>
      <c r="B680" s="29"/>
      <c r="C680" s="29"/>
      <c r="D680" s="29"/>
      <c r="E680" s="29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</row>
    <row r="681" spans="1:25" s="11" customFormat="1" ht="15.75">
      <c r="A681" s="49"/>
      <c r="B681" s="29"/>
      <c r="C681" s="29"/>
      <c r="D681" s="29"/>
      <c r="E681" s="29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</row>
    <row r="682" spans="1:25" s="11" customFormat="1" ht="15.75">
      <c r="A682" s="49"/>
      <c r="B682" s="29"/>
      <c r="C682" s="29"/>
      <c r="D682" s="29"/>
      <c r="E682" s="29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</row>
    <row r="683" spans="1:25" s="11" customFormat="1" ht="15.75">
      <c r="A683" s="49"/>
      <c r="B683" s="29"/>
      <c r="C683" s="29"/>
      <c r="D683" s="29"/>
      <c r="E683" s="29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</row>
    <row r="684" spans="1:25" s="11" customFormat="1" ht="15.75">
      <c r="A684" s="49"/>
      <c r="B684" s="29"/>
      <c r="C684" s="29"/>
      <c r="D684" s="29"/>
      <c r="E684" s="29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</row>
    <row r="685" spans="1:25" s="11" customFormat="1" ht="15.75">
      <c r="A685" s="49"/>
      <c r="B685" s="29"/>
      <c r="C685" s="29"/>
      <c r="D685" s="29"/>
      <c r="E685" s="29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</row>
    <row r="686" spans="1:25" s="11" customFormat="1" ht="15.75">
      <c r="A686" s="49"/>
      <c r="B686" s="29"/>
      <c r="C686" s="29"/>
      <c r="D686" s="29"/>
      <c r="E686" s="29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</row>
    <row r="687" spans="1:25" s="11" customFormat="1" ht="15.75">
      <c r="A687" s="49"/>
      <c r="B687" s="29"/>
      <c r="C687" s="29"/>
      <c r="D687" s="29"/>
      <c r="E687" s="29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</row>
    <row r="688" spans="1:25" s="11" customFormat="1" ht="15.75">
      <c r="A688" s="49"/>
      <c r="B688" s="29"/>
      <c r="C688" s="29"/>
      <c r="D688" s="29"/>
      <c r="E688" s="29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 spans="1:25" s="11" customFormat="1" ht="15.75">
      <c r="A689" s="49"/>
      <c r="B689" s="29"/>
      <c r="C689" s="29"/>
      <c r="D689" s="29"/>
      <c r="E689" s="29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</row>
    <row r="690" spans="1:25" s="11" customFormat="1" ht="15.75">
      <c r="A690" s="49"/>
      <c r="B690" s="29"/>
      <c r="C690" s="29"/>
      <c r="D690" s="29"/>
      <c r="E690" s="29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</row>
    <row r="691" spans="1:25" s="11" customFormat="1" ht="15.75">
      <c r="A691" s="49"/>
      <c r="B691" s="29"/>
      <c r="C691" s="29"/>
      <c r="D691" s="29"/>
      <c r="E691" s="29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</row>
    <row r="692" spans="1:25" s="11" customFormat="1" ht="15.75">
      <c r="A692" s="49"/>
      <c r="B692" s="29"/>
      <c r="C692" s="29"/>
      <c r="D692" s="29"/>
      <c r="E692" s="29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</row>
    <row r="693" spans="1:25" s="11" customFormat="1" ht="15.75">
      <c r="A693" s="49"/>
      <c r="B693" s="29"/>
      <c r="C693" s="29"/>
      <c r="D693" s="29"/>
      <c r="E693" s="29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</row>
    <row r="694" spans="1:25" s="11" customFormat="1" ht="15.75">
      <c r="A694" s="49"/>
      <c r="B694" s="29"/>
      <c r="C694" s="29"/>
      <c r="D694" s="29"/>
      <c r="E694" s="29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</row>
    <row r="695" spans="1:25" s="11" customFormat="1" ht="15.75">
      <c r="A695" s="49"/>
      <c r="B695" s="29"/>
      <c r="C695" s="29"/>
      <c r="D695" s="29"/>
      <c r="E695" s="29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</row>
    <row r="696" spans="1:25" s="11" customFormat="1" ht="15.75">
      <c r="A696" s="49"/>
      <c r="B696" s="29"/>
      <c r="C696" s="29"/>
      <c r="D696" s="29"/>
      <c r="E696" s="29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</row>
    <row r="697" spans="1:25" s="11" customFormat="1" ht="15.75">
      <c r="A697" s="49"/>
      <c r="B697" s="29"/>
      <c r="C697" s="29"/>
      <c r="D697" s="29"/>
      <c r="E697" s="29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 spans="1:25" s="11" customFormat="1" ht="15.75">
      <c r="A698" s="49"/>
      <c r="B698" s="29"/>
      <c r="C698" s="29"/>
      <c r="D698" s="29"/>
      <c r="E698" s="29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</row>
    <row r="699" spans="1:25" s="11" customFormat="1" ht="15.75">
      <c r="A699" s="49"/>
      <c r="B699" s="29"/>
      <c r="C699" s="29"/>
      <c r="D699" s="29"/>
      <c r="E699" s="29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</row>
    <row r="700" spans="1:25" s="11" customFormat="1" ht="15.75">
      <c r="A700" s="49"/>
      <c r="B700" s="29"/>
      <c r="C700" s="29"/>
      <c r="D700" s="29"/>
      <c r="E700" s="29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</row>
    <row r="701" spans="1:25" s="11" customFormat="1" ht="15.75">
      <c r="A701" s="49"/>
      <c r="B701" s="29"/>
      <c r="C701" s="29"/>
      <c r="D701" s="29"/>
      <c r="E701" s="29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</row>
    <row r="702" spans="1:25" s="11" customFormat="1" ht="15.75">
      <c r="A702" s="49"/>
      <c r="B702" s="29"/>
      <c r="C702" s="29"/>
      <c r="D702" s="29"/>
      <c r="E702" s="29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</row>
    <row r="703" spans="1:25" s="11" customFormat="1" ht="15.75">
      <c r="A703" s="49"/>
      <c r="B703" s="29"/>
      <c r="C703" s="29"/>
      <c r="D703" s="29"/>
      <c r="E703" s="29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</row>
    <row r="704" spans="1:25" s="11" customFormat="1" ht="15.75">
      <c r="A704" s="49"/>
      <c r="B704" s="29"/>
      <c r="C704" s="29"/>
      <c r="D704" s="29"/>
      <c r="E704" s="29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 spans="1:25" s="11" customFormat="1" ht="15.75">
      <c r="A705" s="49"/>
      <c r="B705" s="29"/>
      <c r="C705" s="29"/>
      <c r="D705" s="29"/>
      <c r="E705" s="29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</row>
    <row r="706" spans="1:25" s="11" customFormat="1" ht="15.75">
      <c r="A706" s="49"/>
      <c r="B706" s="29"/>
      <c r="C706" s="29"/>
      <c r="D706" s="29"/>
      <c r="E706" s="29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</row>
    <row r="707" spans="1:25" s="11" customFormat="1" ht="15.75">
      <c r="A707" s="49"/>
      <c r="B707" s="29"/>
      <c r="C707" s="29"/>
      <c r="D707" s="29"/>
      <c r="E707" s="29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</row>
    <row r="708" spans="1:25" s="11" customFormat="1" ht="15.75">
      <c r="A708" s="49"/>
      <c r="B708" s="29"/>
      <c r="C708" s="29"/>
      <c r="D708" s="29"/>
      <c r="E708" s="29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</row>
    <row r="709" spans="1:25" s="11" customFormat="1" ht="15.75">
      <c r="A709" s="49"/>
      <c r="B709" s="29"/>
      <c r="C709" s="29"/>
      <c r="D709" s="29"/>
      <c r="E709" s="29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</row>
    <row r="710" spans="1:25" s="11" customFormat="1" ht="15.75">
      <c r="A710" s="49"/>
      <c r="B710" s="29"/>
      <c r="C710" s="29"/>
      <c r="D710" s="29"/>
      <c r="E710" s="29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</row>
    <row r="711" spans="1:25" s="11" customFormat="1" ht="15.75">
      <c r="A711" s="49"/>
      <c r="B711" s="29"/>
      <c r="C711" s="29"/>
      <c r="D711" s="29"/>
      <c r="E711" s="29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</row>
    <row r="712" spans="1:25" s="11" customFormat="1" ht="15.75">
      <c r="A712" s="49"/>
      <c r="B712" s="29"/>
      <c r="C712" s="29"/>
      <c r="D712" s="29"/>
      <c r="E712" s="29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</row>
    <row r="713" spans="1:25" s="11" customFormat="1" ht="15.75">
      <c r="A713" s="49"/>
      <c r="B713" s="29"/>
      <c r="C713" s="29"/>
      <c r="D713" s="29"/>
      <c r="E713" s="29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</row>
    <row r="714" spans="1:25" s="11" customFormat="1" ht="15.75">
      <c r="A714" s="49"/>
      <c r="B714" s="29"/>
      <c r="C714" s="29"/>
      <c r="D714" s="29"/>
      <c r="E714" s="29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</row>
    <row r="715" spans="1:25" s="11" customFormat="1" ht="15.75">
      <c r="A715" s="49"/>
      <c r="B715" s="29"/>
      <c r="C715" s="29"/>
      <c r="D715" s="29"/>
      <c r="E715" s="29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</row>
    <row r="716" spans="1:25" s="11" customFormat="1" ht="15.75">
      <c r="A716" s="49"/>
      <c r="B716" s="29"/>
      <c r="C716" s="29"/>
      <c r="D716" s="29"/>
      <c r="E716" s="29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</row>
    <row r="717" spans="1:25" s="11" customFormat="1" ht="15.75">
      <c r="A717" s="49"/>
      <c r="B717" s="29"/>
      <c r="C717" s="29"/>
      <c r="D717" s="29"/>
      <c r="E717" s="29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</row>
    <row r="718" spans="1:25" s="11" customFormat="1" ht="15.75">
      <c r="A718" s="49"/>
      <c r="B718" s="29"/>
      <c r="C718" s="29"/>
      <c r="D718" s="29"/>
      <c r="E718" s="29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</row>
    <row r="719" spans="1:25" s="11" customFormat="1" ht="15.75">
      <c r="A719" s="49"/>
      <c r="B719" s="29"/>
      <c r="C719" s="29"/>
      <c r="D719" s="29"/>
      <c r="E719" s="29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</row>
    <row r="720" spans="1:25" s="11" customFormat="1" ht="15.75">
      <c r="A720" s="49"/>
      <c r="B720" s="29"/>
      <c r="C720" s="29"/>
      <c r="D720" s="29"/>
      <c r="E720" s="29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</row>
    <row r="721" spans="1:25" s="11" customFormat="1" ht="15.75">
      <c r="A721" s="49"/>
      <c r="B721" s="29"/>
      <c r="C721" s="29"/>
      <c r="D721" s="29"/>
      <c r="E721" s="29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</row>
    <row r="722" spans="1:25" s="11" customFormat="1" ht="15.75">
      <c r="A722" s="49"/>
      <c r="B722" s="29"/>
      <c r="C722" s="29"/>
      <c r="D722" s="29"/>
      <c r="E722" s="29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</row>
    <row r="723" spans="1:25" s="11" customFormat="1" ht="15.75">
      <c r="A723" s="49"/>
      <c r="B723" s="29"/>
      <c r="C723" s="29"/>
      <c r="D723" s="29"/>
      <c r="E723" s="29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</row>
    <row r="724" spans="1:25" s="11" customFormat="1" ht="15.75">
      <c r="A724" s="49"/>
      <c r="B724" s="29"/>
      <c r="C724" s="29"/>
      <c r="D724" s="29"/>
      <c r="E724" s="29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</row>
    <row r="725" spans="1:25" s="11" customFormat="1" ht="15.75">
      <c r="A725" s="49"/>
      <c r="B725" s="29"/>
      <c r="C725" s="29"/>
      <c r="D725" s="29"/>
      <c r="E725" s="29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 spans="1:25" s="11" customFormat="1" ht="15.75">
      <c r="A726" s="49"/>
      <c r="B726" s="29"/>
      <c r="C726" s="29"/>
      <c r="D726" s="29"/>
      <c r="E726" s="29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</row>
    <row r="727" spans="1:25" s="11" customFormat="1" ht="15.75">
      <c r="A727" s="49"/>
      <c r="B727" s="29"/>
      <c r="C727" s="29"/>
      <c r="D727" s="29"/>
      <c r="E727" s="29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 spans="1:25" s="11" customFormat="1" ht="15.75">
      <c r="A728" s="49"/>
      <c r="B728" s="29"/>
      <c r="C728" s="29"/>
      <c r="D728" s="29"/>
      <c r="E728" s="29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</row>
    <row r="729" spans="1:25" s="11" customFormat="1" ht="15.75">
      <c r="A729" s="49"/>
      <c r="B729" s="29"/>
      <c r="C729" s="29"/>
      <c r="D729" s="29"/>
      <c r="E729" s="29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</row>
    <row r="730" spans="1:25" s="11" customFormat="1" ht="15.75">
      <c r="A730" s="49"/>
      <c r="B730" s="29"/>
      <c r="C730" s="29"/>
      <c r="D730" s="29"/>
      <c r="E730" s="29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</row>
    <row r="731" spans="1:25" s="11" customFormat="1" ht="15.75">
      <c r="A731" s="49"/>
      <c r="B731" s="29"/>
      <c r="C731" s="29"/>
      <c r="D731" s="29"/>
      <c r="E731" s="29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 spans="1:25" s="11" customFormat="1" ht="15.75">
      <c r="A732" s="49"/>
      <c r="B732" s="29"/>
      <c r="C732" s="29"/>
      <c r="D732" s="29"/>
      <c r="E732" s="29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</row>
    <row r="733" spans="1:25" s="11" customFormat="1" ht="15.75">
      <c r="A733" s="49"/>
      <c r="B733" s="29"/>
      <c r="C733" s="29"/>
      <c r="D733" s="29"/>
      <c r="E733" s="29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</row>
    <row r="734" spans="1:25" s="11" customFormat="1" ht="15.75">
      <c r="A734" s="49"/>
      <c r="B734" s="29"/>
      <c r="C734" s="29"/>
      <c r="D734" s="29"/>
      <c r="E734" s="29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</row>
    <row r="735" spans="1:25" s="11" customFormat="1" ht="15.75">
      <c r="A735" s="49"/>
      <c r="B735" s="29"/>
      <c r="C735" s="29"/>
      <c r="D735" s="29"/>
      <c r="E735" s="29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</row>
    <row r="736" spans="1:25" s="11" customFormat="1" ht="15.75">
      <c r="A736" s="49"/>
      <c r="B736" s="29"/>
      <c r="C736" s="29"/>
      <c r="D736" s="29"/>
      <c r="E736" s="29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</row>
    <row r="737" spans="1:25" s="11" customFormat="1" ht="15.75">
      <c r="A737" s="49"/>
      <c r="B737" s="29"/>
      <c r="C737" s="29"/>
      <c r="D737" s="29"/>
      <c r="E737" s="29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</row>
    <row r="738" spans="1:25" s="11" customFormat="1" ht="15.75">
      <c r="A738" s="49"/>
      <c r="B738" s="29"/>
      <c r="C738" s="29"/>
      <c r="D738" s="29"/>
      <c r="E738" s="29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</row>
    <row r="739" spans="1:25" s="11" customFormat="1" ht="15.75">
      <c r="A739" s="49"/>
      <c r="B739" s="29"/>
      <c r="C739" s="29"/>
      <c r="D739" s="29"/>
      <c r="E739" s="29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</row>
    <row r="740" spans="1:25" s="11" customFormat="1" ht="15.75">
      <c r="A740" s="49"/>
      <c r="B740" s="29"/>
      <c r="C740" s="29"/>
      <c r="D740" s="29"/>
      <c r="E740" s="29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</row>
    <row r="741" spans="1:25" s="11" customFormat="1" ht="15.75">
      <c r="A741" s="49"/>
      <c r="B741" s="29"/>
      <c r="C741" s="29"/>
      <c r="D741" s="29"/>
      <c r="E741" s="29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</row>
    <row r="742" spans="1:25" s="11" customFormat="1" ht="15.75">
      <c r="A742" s="49"/>
      <c r="B742" s="29"/>
      <c r="C742" s="29"/>
      <c r="D742" s="29"/>
      <c r="E742" s="29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</row>
    <row r="743" spans="1:25" s="11" customFormat="1" ht="15.75">
      <c r="A743" s="49"/>
      <c r="B743" s="29"/>
      <c r="C743" s="29"/>
      <c r="D743" s="29"/>
      <c r="E743" s="29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 spans="1:25" s="11" customFormat="1" ht="15.75">
      <c r="A744" s="49"/>
      <c r="B744" s="29"/>
      <c r="C744" s="29"/>
      <c r="D744" s="29"/>
      <c r="E744" s="29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</row>
    <row r="745" spans="1:25" s="11" customFormat="1" ht="15.75">
      <c r="A745" s="49"/>
      <c r="B745" s="29"/>
      <c r="C745" s="29"/>
      <c r="D745" s="29"/>
      <c r="E745" s="29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</row>
    <row r="746" spans="1:25" s="11" customFormat="1" ht="15.75">
      <c r="A746" s="49"/>
      <c r="B746" s="29"/>
      <c r="C746" s="29"/>
      <c r="D746" s="29"/>
      <c r="E746" s="29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</row>
    <row r="747" spans="1:25" s="11" customFormat="1" ht="15.75">
      <c r="A747" s="49"/>
      <c r="B747" s="29"/>
      <c r="C747" s="29"/>
      <c r="D747" s="29"/>
      <c r="E747" s="29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</row>
    <row r="748" spans="1:25" s="11" customFormat="1" ht="15.75">
      <c r="A748" s="49"/>
      <c r="B748" s="29"/>
      <c r="C748" s="29"/>
      <c r="D748" s="29"/>
      <c r="E748" s="29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</row>
    <row r="749" spans="1:25" s="11" customFormat="1" ht="15.75">
      <c r="A749" s="49"/>
      <c r="B749" s="29"/>
      <c r="C749" s="29"/>
      <c r="D749" s="29"/>
      <c r="E749" s="29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</row>
    <row r="750" spans="1:25" s="11" customFormat="1" ht="15.75">
      <c r="A750" s="49"/>
      <c r="B750" s="29"/>
      <c r="C750" s="29"/>
      <c r="D750" s="29"/>
      <c r="E750" s="29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</row>
    <row r="751" spans="1:25" s="11" customFormat="1" ht="15.75">
      <c r="A751" s="49"/>
      <c r="B751" s="29"/>
      <c r="C751" s="29"/>
      <c r="D751" s="29"/>
      <c r="E751" s="29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</row>
    <row r="752" spans="1:25" s="11" customFormat="1" ht="15.75">
      <c r="A752" s="49"/>
      <c r="B752" s="29"/>
      <c r="C752" s="29"/>
      <c r="D752" s="29"/>
      <c r="E752" s="29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</row>
    <row r="753" spans="1:25" s="11" customFormat="1" ht="15.75">
      <c r="A753" s="49"/>
      <c r="B753" s="29"/>
      <c r="C753" s="29"/>
      <c r="D753" s="29"/>
      <c r="E753" s="29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</row>
  </sheetData>
  <sheetProtection/>
  <mergeCells count="2">
    <mergeCell ref="A3:H3"/>
    <mergeCell ref="D1:H1"/>
  </mergeCells>
  <printOptions/>
  <pageMargins left="0.58" right="0.1968503937007874" top="0.74" bottom="0.47" header="0.44" footer="0.28"/>
  <pageSetup firstPageNumber="3" useFirstPageNumber="1"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2013-03-15T12:34:37Z</cp:lastPrinted>
  <dcterms:created xsi:type="dcterms:W3CDTF">2006-08-18T07:37:11Z</dcterms:created>
  <dcterms:modified xsi:type="dcterms:W3CDTF">2013-03-27T07:27:18Z</dcterms:modified>
  <cp:category/>
  <cp:version/>
  <cp:contentType/>
  <cp:contentStatus/>
</cp:coreProperties>
</file>